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pmeimr\AppData\Local\Microsoft\Windows\INetCache\Content.Outlook\1VNR47J2\"/>
    </mc:Choice>
  </mc:AlternateContent>
  <xr:revisionPtr revIDLastSave="0" documentId="13_ncr:1_{9EBF0FE4-3D5F-4919-8BA2-9F68A4B78EE0}" xr6:coauthVersionLast="45" xr6:coauthVersionMax="45" xr10:uidLastSave="{00000000-0000-0000-0000-000000000000}"/>
  <bookViews>
    <workbookView xWindow="2730" yWindow="705" windowWidth="22530" windowHeight="15495" xr2:uid="{00000000-000D-0000-FFFF-FFFF00000000}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'!$A$7:$X$43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'!$7:$7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8" l="1"/>
  <c r="I11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V22" i="8" l="1"/>
  <c r="V41" i="8" l="1"/>
  <c r="V40" i="8"/>
  <c r="D9" i="9" l="1"/>
  <c r="D8" i="9"/>
  <c r="E8" i="9" s="1"/>
  <c r="E6" i="9" l="1"/>
  <c r="D6" i="9"/>
  <c r="V43" i="8" l="1"/>
  <c r="V42" i="8"/>
  <c r="V37" i="8"/>
  <c r="V35" i="8"/>
  <c r="V19" i="8"/>
  <c r="V18" i="8"/>
  <c r="V14" i="8"/>
  <c r="B2" i="9" l="1"/>
  <c r="C5" i="9"/>
  <c r="C2" i="9"/>
  <c r="E9" i="9" l="1"/>
  <c r="A14" i="8" l="1"/>
  <c r="D12" i="9" l="1"/>
  <c r="E12" i="9" s="1"/>
  <c r="F12" i="9"/>
  <c r="C12" i="9"/>
  <c r="B12" i="9"/>
  <c r="A15" i="8"/>
  <c r="A19" i="8" s="1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<sst xmlns="http://schemas.openxmlformats.org/spreadsheetml/2006/main" count="263" uniqueCount="160">
  <si>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</si>
  <si>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</si>
  <si>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</si>
  <si>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</si>
  <si>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</si>
  <si>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</si>
  <si>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</si>
  <si>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</si>
  <si>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</si>
  <si>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</si>
  <si>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</si>
  <si>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</si>
  <si>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</si>
  <si>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</si>
  <si>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</si>
  <si>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</si>
  <si>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</si>
  <si>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</si>
  <si>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</si>
  <si>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</si>
  <si>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</si>
  <si>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</si>
  <si>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</si>
  <si>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</si>
  <si>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</si>
  <si>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</si>
  <si>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</si>
  <si>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</si>
  <si>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</si>
  <si>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</si>
  <si>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</si>
  <si>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</si>
  <si>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</si>
  <si>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</si>
  <si>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</si>
  <si>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</si>
  <si>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</si>
  <si>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</si>
  <si>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</si>
  <si>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</si>
  <si>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</si>
  <si>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</si>
  <si>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</si>
  <si>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</si>
  <si>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</si>
  <si>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</si>
  <si>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</si>
  <si>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</si>
  <si>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</si>
  <si>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</si>
  <si>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</si>
  <si>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</si>
  <si>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</si>
  <si>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</si>
  <si>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Bonneville PIT Detection</t>
  </si>
  <si>
    <t>TBD</t>
  </si>
  <si>
    <t>Winters</t>
  </si>
  <si>
    <t>Recover PIT tags from East Sand Island DCCO and CATE colonies; analysis and reporting; oversight</t>
  </si>
  <si>
    <t>The Dalles East Fish Ladder Emergency Auxiliary Water Supply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</si>
  <si>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</si>
  <si>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</si>
  <si>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</si>
  <si>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</si>
  <si>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</si>
  <si>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</si>
  <si>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</si>
  <si>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</si>
  <si>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</si>
  <si>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</si>
  <si>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</si>
  <si>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Willamette (NWP)</t>
  </si>
  <si>
    <t>Wik</t>
  </si>
  <si>
    <t>Crum</t>
  </si>
  <si>
    <t>Placeholder - Not currently in budget</t>
  </si>
  <si>
    <t>Snake River Adult Sockeye Passage Initiatives</t>
  </si>
  <si>
    <t>John Day Mitigation</t>
  </si>
  <si>
    <t>Updated By:  I. Chane</t>
  </si>
  <si>
    <t>McNary Top Spill Weir (TSW) Permanence</t>
  </si>
  <si>
    <t>CRFM FY19 RANKING SPREADSHEET</t>
  </si>
  <si>
    <t>Ice Harbor Turbine Passage Survival Program</t>
  </si>
  <si>
    <t>Final report and project close out</t>
  </si>
  <si>
    <t>Little Goose Adult Ladder PIT Feasibility</t>
  </si>
  <si>
    <t>Closeout</t>
  </si>
  <si>
    <t>FCRPS CRFM Program Management  (NWW)</t>
  </si>
  <si>
    <t>McNary Steelhead Overshoot</t>
  </si>
  <si>
    <t xml:space="preserve">Implementation of PIT detection at Little Goose ladder - based on feasibility assessment in FY18 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</si>
  <si>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</si>
  <si>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</si>
  <si>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</si>
  <si>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</si>
  <si>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</si>
  <si>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Acoustic study to compare subyearling passage via deep spill and RSW</t>
  </si>
  <si>
    <t xml:space="preserve">Unclear at this point what year study will occur, but there has been an agreement among federal parties to do the study. Needs further development.  (NOAA) </t>
  </si>
  <si>
    <t>SCT Avg Score</t>
  </si>
  <si>
    <t>Planned for Closeout in FY19</t>
  </si>
  <si>
    <t>N</t>
  </si>
  <si>
    <t>Lower Granite Juvenile Bypass Facility - Phase 1a (Gatewell to Separator), Phase 1b (Outfall) Close Out</t>
  </si>
  <si>
    <t>EDC, S&amp;A and contract close out.</t>
  </si>
  <si>
    <t>McNary Avian Deterrent Deficiency Correction and Avian Wire Design Feasibility Report</t>
  </si>
  <si>
    <t>LMO FGE SOG vs PROG (SR 10-min intake gate closure)</t>
  </si>
  <si>
    <t>Review, closeout, and equipment removal</t>
  </si>
  <si>
    <t>D</t>
  </si>
  <si>
    <t>NA</t>
  </si>
  <si>
    <t>Hauenstein</t>
  </si>
  <si>
    <t>FCRPS Court Ordered Spill Evaluation</t>
  </si>
  <si>
    <t>NO LONGER REQUIRED</t>
  </si>
  <si>
    <t>John Day PIT</t>
  </si>
  <si>
    <t>Hicks</t>
  </si>
  <si>
    <t>FY21 PBud $15.377</t>
  </si>
  <si>
    <t>Willamette $3.7M</t>
  </si>
  <si>
    <t>FCRPS  $11.677</t>
  </si>
  <si>
    <t>FY21 PBud</t>
  </si>
  <si>
    <t>LGR - Performance verification monitoring</t>
  </si>
  <si>
    <t xml:space="preserve">Not needed </t>
  </si>
  <si>
    <t>y</t>
  </si>
  <si>
    <t>m</t>
  </si>
  <si>
    <t>Spillway and Turbine PIT Tag Detection Feasibility Study</t>
  </si>
  <si>
    <t>Project Description (FY21 Scope)</t>
  </si>
  <si>
    <t>SCT 2021 Average Score</t>
  </si>
  <si>
    <t xml:space="preserve">FY21 Workplan Preliminary Cumulative </t>
  </si>
  <si>
    <t>Lamprey $19.937</t>
  </si>
  <si>
    <t>CRFM FY21 RANKING SPREADSHEET</t>
  </si>
  <si>
    <t>Willamette/FCRPS $22.879</t>
  </si>
  <si>
    <t>$42.816 Total</t>
  </si>
  <si>
    <t>Post construction sampling and bathymetry at Woodland Island Section 536 restoration project. Project effectiveness monitoring</t>
  </si>
  <si>
    <t xml:space="preserve">Implementation of DCCO EIS and DCCO Management Plan - Final Year of CRFM funding under ROD </t>
  </si>
  <si>
    <t>Analysis for JDA - Limited Reevaluation Report  / Umatilla Hatchery Trip Report</t>
  </si>
  <si>
    <t>Bierman</t>
  </si>
  <si>
    <t>Royer</t>
  </si>
  <si>
    <t>Engineering Design Report - assess debris management alternatives</t>
  </si>
  <si>
    <t xml:space="preserve">Lower Columbia/estuary PIT trawl, data analysis and report; oversight </t>
  </si>
  <si>
    <t>Final work and closeout in FY21</t>
  </si>
  <si>
    <t>Final installation of access platform and closing out in FY21</t>
  </si>
  <si>
    <t xml:space="preserve">Funding for contracts and SA/EDC in FY21 </t>
  </si>
  <si>
    <t>Funding needed for Blalock Island - Reservoir operations/monitoring</t>
  </si>
  <si>
    <t>Closeout in FY21 - possible additional need (litigation)</t>
  </si>
  <si>
    <t>Newton</t>
  </si>
  <si>
    <t>Construction contract and A/E contract in FY 21 - two units and testing. Options for 3 additional units could be exercised pending testing.</t>
  </si>
  <si>
    <t>Planned for Closeout in FY21 - Real estate transfer process</t>
  </si>
  <si>
    <t>On hold at EDR phase pending future need</t>
  </si>
  <si>
    <t>Spring and fall study to assess overshoot of steelhead at McNary. Contract oversight and close out of 2nd year of study</t>
  </si>
  <si>
    <t>* Plan on $17.9M Carry In to FY21</t>
  </si>
  <si>
    <t>Total - Lamprey (NWW/NWP)*</t>
  </si>
  <si>
    <t>Testing and monitoring using the newly installed pit tag detection system installed on spill bay #1 at Lower Granite</t>
  </si>
  <si>
    <t>installation of Acoustic and Laser Deterrent system / testing in FY21 with temporary installation / requires permanent placement following testing in FY22</t>
  </si>
  <si>
    <t>Follow on work?</t>
  </si>
  <si>
    <t>Keep active</t>
  </si>
  <si>
    <t>FY21 Mid Year Lock</t>
  </si>
  <si>
    <t>Updated By:  I. Royer</t>
  </si>
  <si>
    <t>Contract modification of approximately $120k and approximately $70k in labor for field test prep.</t>
  </si>
  <si>
    <t>372857
&amp;
493013</t>
  </si>
  <si>
    <t>Added new Work Item and $30k for Cooling Intake Sluice Gate.</t>
  </si>
  <si>
    <t>Martin</t>
  </si>
  <si>
    <t>Kelly</t>
  </si>
  <si>
    <t>Juhnke</t>
  </si>
  <si>
    <t>Bonafilia</t>
  </si>
  <si>
    <t>Zelch</t>
  </si>
  <si>
    <t>Coordination; project and budget support.  Majority of PgM labor has been charged to specific NWW CRFM projects.</t>
  </si>
  <si>
    <t>Version: 4/14/2021</t>
  </si>
  <si>
    <t>Kovalchuk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</si>
</sst>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0.0"/>
    <numFmt numFmtId="166" formatCode="&quot;$&quot;#,##0"/>
    <numFmt numFmtId="167" formatCode="#,##0.0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trike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theme="3" tint="0.5999633777886288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40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Fill="1" applyBorder="1" applyProtection="1"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164" fontId="10" fillId="11" borderId="1" xfId="0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top"/>
    </xf>
    <xf numFmtId="164" fontId="10" fillId="0" borderId="0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wrapText="1"/>
    </xf>
    <xf numFmtId="164" fontId="11" fillId="0" borderId="0" xfId="0" applyFont="1" applyFill="1" applyBorder="1" applyAlignment="1">
      <alignment horizontal="center" wrapText="1"/>
    </xf>
    <xf numFmtId="3" fontId="4" fillId="0" borderId="0" xfId="0" applyNumberFormat="1" applyFont="1"/>
    <xf numFmtId="164" fontId="11" fillId="11" borderId="0" xfId="0" applyFont="1" applyFill="1" applyBorder="1" applyAlignment="1" applyProtection="1">
      <alignment horizontal="left" wrapText="1"/>
      <protection locked="0"/>
    </xf>
    <xf numFmtId="167" fontId="12" fillId="0" borderId="1" xfId="0" applyNumberFormat="1" applyFont="1" applyFill="1" applyBorder="1" applyAlignment="1">
      <alignment horizontal="center"/>
    </xf>
    <xf numFmtId="167" fontId="12" fillId="11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Protection="1">
      <protection locked="0"/>
    </xf>
    <xf numFmtId="2" fontId="10" fillId="0" borderId="1" xfId="0" applyNumberFormat="1" applyFont="1" applyBorder="1" applyProtection="1">
      <protection locked="0"/>
    </xf>
    <xf numFmtId="1" fontId="0" fillId="0" borderId="0" xfId="0" applyNumberFormat="1"/>
    <xf numFmtId="164" fontId="10" fillId="13" borderId="0" xfId="0" applyNumberFormat="1" applyFont="1" applyFill="1" applyAlignment="1" applyProtection="1">
      <alignment horizontal="left" wrapText="1"/>
      <protection locked="0"/>
    </xf>
    <xf numFmtId="164" fontId="12" fillId="13" borderId="0" xfId="0" applyNumberFormat="1" applyFont="1" applyFill="1" applyAlignment="1" applyProtection="1">
      <alignment horizontal="left" wrapText="1"/>
      <protection locked="0"/>
    </xf>
    <xf numFmtId="164" fontId="11" fillId="13" borderId="0" xfId="0" applyFont="1" applyFill="1" applyBorder="1" applyAlignment="1" applyProtection="1">
      <alignment horizontal="left" wrapText="1"/>
      <protection locked="0"/>
    </xf>
    <xf numFmtId="164" fontId="12" fillId="14" borderId="3" xfId="0" applyFont="1" applyFill="1" applyBorder="1" applyAlignment="1">
      <alignment horizontal="center" wrapText="1"/>
    </xf>
    <xf numFmtId="3" fontId="10" fillId="0" borderId="1" xfId="0" applyNumberFormat="1" applyFont="1" applyFill="1" applyBorder="1"/>
    <xf numFmtId="164" fontId="10" fillId="0" borderId="0" xfId="0" applyFont="1" applyFill="1"/>
    <xf numFmtId="164" fontId="11" fillId="0" borderId="0" xfId="0" applyFont="1" applyFill="1" applyBorder="1" applyAlignment="1">
      <alignment horizontal="center" wrapText="1"/>
    </xf>
    <xf numFmtId="166" fontId="11" fillId="13" borderId="0" xfId="0" applyNumberFormat="1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11" fillId="13" borderId="0" xfId="0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3" xfId="7" xr:uid="{00000000-0005-0000-0000-000006000000}"/>
    <cellStyle name="Normal 3 3" xfId="4" xr:uid="{00000000-0005-0000-0000-000007000000}"/>
    <cellStyle name="Normal 3 3 2" xfId="8" xr:uid="{00000000-0005-0000-0000-000008000000}"/>
    <cellStyle name="Normal 3 4" xfId="6" xr:uid="{00000000-0005-0000-0000-000009000000}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tabSelected="1" topLeftCell="A2" zoomScale="70" zoomScaleNormal="70" workbookViewId="0">
      <selection activeCell="E17" sqref="E17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" customWidth="1"/>
    <col min="4" max="4" width="12.5703125" style="1" customWidth="1"/>
    <col min="5" max="5" width="10.42578125" style="1" customWidth="1"/>
    <col min="6" max="6" width="61" style="1" customWidth="1"/>
    <col min="7" max="8" width="18.28515625" customWidth="1"/>
    <col min="9" max="9" width="14.85546875" style="18" customWidth="1"/>
    <col min="10" max="10" width="15.140625" style="18" customWidth="1"/>
    <col min="11" max="11" width="8.7109375" style="18" customWidth="1"/>
    <col min="12" max="12" width="7.5703125" style="18" customWidth="1"/>
    <col min="13" max="14" width="7.85546875" style="18" customWidth="1"/>
    <col min="15" max="16" width="10.28515625" style="18" customWidth="1"/>
    <col min="17" max="17" width="9.85546875" style="18" customWidth="1"/>
    <col min="18" max="18" width="8.28515625" style="24" customWidth="1"/>
    <col min="19" max="20" width="8.85546875" style="18" customWidth="1"/>
    <col min="21" max="21" width="8.85546875" customWidth="1"/>
    <col min="22" max="22" width="12.85546875" style="1" customWidth="1"/>
    <col min="23" max="23" width="31.28515625" style="1" customWidth="1"/>
    <col min="24" max="24" width="8.85546875" hidden="1" customWidth="1"/>
    <col min="25" max="25" width="16.28515625" style="4" customWidth="1"/>
  </cols>
  <sheetData>
    <row r="1" spans="1:25" ht="20.25" x14ac:dyDescent="0.3">
      <c r="A1" s="17" t="s">
        <v>121</v>
      </c>
      <c r="C1" s="54"/>
      <c r="D1" s="54"/>
      <c r="E1" s="54"/>
      <c r="F1" s="5"/>
    </row>
    <row r="2" spans="1:25" ht="72.75" customHeight="1" x14ac:dyDescent="0.25">
      <c r="C2" s="130" t="s">
        <v>108</v>
      </c>
      <c r="D2" s="134" t="s">
        <v>120</v>
      </c>
      <c r="E2" s="134"/>
      <c r="F2" s="128" t="s">
        <v>158</v>
      </c>
      <c r="H2" s="82"/>
      <c r="I2" s="4"/>
      <c r="J2" s="4"/>
      <c r="K2" s="4"/>
    </row>
    <row r="3" spans="1:25" ht="33.6" customHeight="1" x14ac:dyDescent="0.25">
      <c r="C3" s="130" t="s">
        <v>109</v>
      </c>
      <c r="D3" s="135" t="s">
        <v>122</v>
      </c>
      <c r="E3" s="135"/>
      <c r="F3" s="129" t="s">
        <v>148</v>
      </c>
    </row>
    <row r="4" spans="1:25" ht="15" x14ac:dyDescent="0.25">
      <c r="C4" s="130" t="s">
        <v>110</v>
      </c>
      <c r="D4" s="137" t="s">
        <v>123</v>
      </c>
      <c r="E4" s="137"/>
    </row>
    <row r="5" spans="1:25" ht="15" x14ac:dyDescent="0.25">
      <c r="C5" s="82"/>
      <c r="D5" s="120"/>
      <c r="E5" s="120"/>
    </row>
    <row r="6" spans="1:25" ht="15" x14ac:dyDescent="0.25">
      <c r="C6" s="122"/>
      <c r="D6" s="136"/>
      <c r="E6" s="136"/>
    </row>
    <row r="7" spans="1:25" s="108" customFormat="1" ht="96.75" customHeight="1" x14ac:dyDescent="0.2">
      <c r="A7" s="100" t="s">
        <v>13</v>
      </c>
      <c r="B7" s="101" t="s">
        <v>1</v>
      </c>
      <c r="C7" s="101" t="s">
        <v>44</v>
      </c>
      <c r="D7" s="101" t="s">
        <v>53</v>
      </c>
      <c r="E7" s="101" t="s">
        <v>49</v>
      </c>
      <c r="F7" s="101" t="s">
        <v>117</v>
      </c>
      <c r="G7" s="111" t="s">
        <v>111</v>
      </c>
      <c r="H7" s="111" t="s">
        <v>147</v>
      </c>
      <c r="I7" s="111" t="s">
        <v>119</v>
      </c>
      <c r="J7" s="102" t="s">
        <v>14</v>
      </c>
      <c r="K7" s="103" t="s">
        <v>15</v>
      </c>
      <c r="L7" s="103" t="s">
        <v>16</v>
      </c>
      <c r="M7" s="103" t="s">
        <v>17</v>
      </c>
      <c r="N7" s="103" t="s">
        <v>18</v>
      </c>
      <c r="O7" s="103" t="s">
        <v>19</v>
      </c>
      <c r="P7" s="103" t="s">
        <v>20</v>
      </c>
      <c r="Q7" s="103" t="s">
        <v>21</v>
      </c>
      <c r="R7" s="103" t="s">
        <v>22</v>
      </c>
      <c r="S7" s="103" t="s">
        <v>23</v>
      </c>
      <c r="T7" s="103" t="s">
        <v>24</v>
      </c>
      <c r="U7" s="103" t="s">
        <v>25</v>
      </c>
      <c r="V7" s="104" t="s">
        <v>118</v>
      </c>
      <c r="W7" s="105" t="s">
        <v>36</v>
      </c>
      <c r="X7" s="106" t="s">
        <v>30</v>
      </c>
      <c r="Y7" s="107"/>
    </row>
    <row r="8" spans="1:25" ht="15.75" x14ac:dyDescent="0.25">
      <c r="A8" s="40"/>
      <c r="B8" s="77" t="s">
        <v>6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t="s">
        <v>32</v>
      </c>
    </row>
    <row r="9" spans="1:25" s="38" customFormat="1" ht="15.75" x14ac:dyDescent="0.25">
      <c r="A9" s="65">
        <v>1</v>
      </c>
      <c r="B9" s="41" t="s">
        <v>6</v>
      </c>
      <c r="C9" s="46"/>
      <c r="D9" s="46"/>
      <c r="E9" s="56"/>
      <c r="F9" s="42" t="s">
        <v>70</v>
      </c>
      <c r="G9" s="124">
        <v>3.7</v>
      </c>
      <c r="H9" s="71">
        <v>10747</v>
      </c>
      <c r="I9" s="123">
        <f>H9</f>
        <v>10747</v>
      </c>
      <c r="J9" s="43" t="s">
        <v>27</v>
      </c>
      <c r="K9" s="43"/>
      <c r="L9" s="43"/>
      <c r="M9" s="43"/>
      <c r="N9" s="43"/>
      <c r="O9" s="43"/>
      <c r="P9" s="43"/>
      <c r="Q9" s="44"/>
      <c r="R9" s="45"/>
      <c r="S9" s="44"/>
      <c r="T9" s="44"/>
      <c r="U9" s="41" t="s">
        <v>28</v>
      </c>
      <c r="V9" s="46"/>
      <c r="W9" s="46"/>
      <c r="X9" s="38" t="s">
        <v>33</v>
      </c>
      <c r="Y9" s="39"/>
    </row>
    <row r="10" spans="1:25" s="38" customFormat="1" ht="15.75" x14ac:dyDescent="0.25">
      <c r="A10" s="58"/>
      <c r="B10" s="80" t="s">
        <v>69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99"/>
      <c r="Y10" s="39"/>
    </row>
    <row r="11" spans="1:25" s="38" customFormat="1" ht="30.75" x14ac:dyDescent="0.25">
      <c r="A11" s="65">
        <v>2</v>
      </c>
      <c r="B11" s="41" t="s">
        <v>29</v>
      </c>
      <c r="C11" s="46"/>
      <c r="D11" s="46"/>
      <c r="E11" s="56"/>
      <c r="F11" s="42" t="s">
        <v>142</v>
      </c>
      <c r="G11" s="71">
        <v>0</v>
      </c>
      <c r="H11" s="71">
        <v>1864</v>
      </c>
      <c r="I11" s="123">
        <f>I9+H11</f>
        <v>12611</v>
      </c>
      <c r="J11" s="43" t="s">
        <v>27</v>
      </c>
      <c r="K11" s="43"/>
      <c r="L11" s="43"/>
      <c r="M11" s="43"/>
      <c r="N11" s="43"/>
      <c r="O11" s="43"/>
      <c r="P11" s="43"/>
      <c r="Q11" s="44"/>
      <c r="R11" s="45"/>
      <c r="S11" s="44"/>
      <c r="T11" s="44"/>
      <c r="U11" s="41" t="s">
        <v>28</v>
      </c>
      <c r="V11" s="46"/>
      <c r="W11" s="46" t="s">
        <v>141</v>
      </c>
      <c r="X11" s="38" t="s">
        <v>34</v>
      </c>
      <c r="Y11" s="39"/>
    </row>
    <row r="12" spans="1:25" ht="6.75" customHeight="1" x14ac:dyDescent="0.2">
      <c r="A12" s="47"/>
      <c r="B12" s="48"/>
      <c r="C12" s="49"/>
      <c r="D12" s="49"/>
      <c r="E12" s="57"/>
      <c r="F12" s="49"/>
      <c r="G12" s="50"/>
      <c r="H12" s="132"/>
      <c r="I12" s="47"/>
      <c r="J12" s="51"/>
      <c r="K12" s="51"/>
      <c r="L12" s="51"/>
      <c r="M12" s="51"/>
      <c r="N12" s="51"/>
      <c r="O12" s="51"/>
      <c r="P12" s="51"/>
      <c r="Q12" s="51"/>
      <c r="R12" s="52"/>
      <c r="S12" s="51"/>
      <c r="T12" s="51"/>
      <c r="U12" s="48"/>
      <c r="V12" s="49"/>
      <c r="W12" s="49"/>
    </row>
    <row r="13" spans="1:25" ht="15.6" customHeight="1" x14ac:dyDescent="0.25">
      <c r="A13" s="53"/>
      <c r="B13" s="75" t="s">
        <v>26</v>
      </c>
      <c r="C13" s="75"/>
      <c r="D13" s="75"/>
      <c r="E13" s="75"/>
      <c r="F13" s="75"/>
      <c r="G13" s="75"/>
      <c r="H13" s="131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</row>
    <row r="14" spans="1:25" s="38" customFormat="1" ht="48" customHeight="1" x14ac:dyDescent="0.2">
      <c r="A14" s="65">
        <f>A11+1</f>
        <v>3</v>
      </c>
      <c r="B14" s="64" t="s">
        <v>2</v>
      </c>
      <c r="C14" s="83" t="s">
        <v>35</v>
      </c>
      <c r="D14" s="87" t="s">
        <v>127</v>
      </c>
      <c r="E14" s="88">
        <v>123452</v>
      </c>
      <c r="F14" s="83" t="s">
        <v>124</v>
      </c>
      <c r="G14" s="115">
        <v>0</v>
      </c>
      <c r="H14" s="89">
        <v>428</v>
      </c>
      <c r="I14" s="89">
        <f>I11+H14</f>
        <v>13039</v>
      </c>
      <c r="J14" s="90" t="s">
        <v>95</v>
      </c>
      <c r="K14" s="90">
        <v>2</v>
      </c>
      <c r="L14" s="90">
        <v>1</v>
      </c>
      <c r="M14" s="90">
        <v>3</v>
      </c>
      <c r="N14" s="90"/>
      <c r="O14" s="90"/>
      <c r="P14" s="90"/>
      <c r="Q14" s="90">
        <v>2</v>
      </c>
      <c r="R14" s="90">
        <v>3</v>
      </c>
      <c r="S14" s="91"/>
      <c r="T14" s="90">
        <v>3</v>
      </c>
      <c r="U14" s="90">
        <v>4</v>
      </c>
      <c r="V14" s="92">
        <f>AVERAGE(K14:U14)</f>
        <v>2.5714285714285716</v>
      </c>
      <c r="W14" s="93"/>
      <c r="X14" s="93" t="s">
        <v>86</v>
      </c>
      <c r="Y14" s="55"/>
    </row>
    <row r="15" spans="1:25" s="38" customFormat="1" ht="30" x14ac:dyDescent="0.2">
      <c r="A15" s="65">
        <f>A14+1</f>
        <v>4</v>
      </c>
      <c r="B15" s="64" t="s">
        <v>2</v>
      </c>
      <c r="C15" s="83" t="s">
        <v>37</v>
      </c>
      <c r="D15" s="87" t="s">
        <v>56</v>
      </c>
      <c r="E15" s="88">
        <v>399072</v>
      </c>
      <c r="F15" s="86" t="s">
        <v>125</v>
      </c>
      <c r="G15" s="115">
        <v>30</v>
      </c>
      <c r="H15" s="89">
        <v>30</v>
      </c>
      <c r="I15" s="89">
        <f t="shared" ref="I15:I29" si="0">I14+H15</f>
        <v>13069</v>
      </c>
      <c r="J15" s="90" t="s">
        <v>27</v>
      </c>
      <c r="K15" s="90"/>
      <c r="L15" s="90"/>
      <c r="M15" s="90"/>
      <c r="N15" s="90"/>
      <c r="O15" s="90"/>
      <c r="P15" s="90"/>
      <c r="Q15" s="90"/>
      <c r="R15" s="90"/>
      <c r="S15" s="91"/>
      <c r="T15" s="90"/>
      <c r="U15" s="90"/>
      <c r="V15" s="92" t="s">
        <v>28</v>
      </c>
      <c r="W15" s="93"/>
      <c r="X15" s="93"/>
      <c r="Y15" s="39"/>
    </row>
    <row r="16" spans="1:25" s="38" customFormat="1" ht="30" x14ac:dyDescent="0.2">
      <c r="A16" s="72">
        <v>11</v>
      </c>
      <c r="B16" s="66" t="s">
        <v>3</v>
      </c>
      <c r="C16" s="86" t="s">
        <v>75</v>
      </c>
      <c r="D16" s="94" t="s">
        <v>64</v>
      </c>
      <c r="E16" s="91">
        <v>122434</v>
      </c>
      <c r="F16" s="83" t="s">
        <v>126</v>
      </c>
      <c r="G16" s="115">
        <v>0</v>
      </c>
      <c r="H16" s="89">
        <v>170</v>
      </c>
      <c r="I16" s="89">
        <f t="shared" si="0"/>
        <v>13239</v>
      </c>
      <c r="J16" s="90" t="s">
        <v>27</v>
      </c>
      <c r="K16" s="90"/>
      <c r="L16" s="90"/>
      <c r="M16" s="90"/>
      <c r="N16" s="90"/>
      <c r="O16" s="90"/>
      <c r="P16" s="90"/>
      <c r="Q16" s="90"/>
      <c r="R16" s="90"/>
      <c r="S16" s="91"/>
      <c r="T16" s="90"/>
      <c r="U16" s="90"/>
      <c r="V16" s="92" t="s">
        <v>28</v>
      </c>
      <c r="W16" s="93"/>
      <c r="X16" s="93"/>
      <c r="Y16" s="39"/>
    </row>
    <row r="17" spans="1:25" s="38" customFormat="1" ht="35.450000000000003" customHeight="1" x14ac:dyDescent="0.2">
      <c r="A17" s="65">
        <v>7</v>
      </c>
      <c r="B17" s="66" t="s">
        <v>4</v>
      </c>
      <c r="C17" s="86" t="s">
        <v>58</v>
      </c>
      <c r="D17" s="94" t="s">
        <v>159</v>
      </c>
      <c r="E17" s="91">
        <v>142630</v>
      </c>
      <c r="F17" s="83" t="s">
        <v>129</v>
      </c>
      <c r="G17" s="115">
        <v>0</v>
      </c>
      <c r="H17" s="89">
        <v>350</v>
      </c>
      <c r="I17" s="89">
        <f t="shared" si="0"/>
        <v>13589</v>
      </c>
      <c r="J17" s="90" t="s">
        <v>95</v>
      </c>
      <c r="K17" s="90">
        <v>4</v>
      </c>
      <c r="L17" s="90">
        <v>3</v>
      </c>
      <c r="M17" s="90">
        <v>4</v>
      </c>
      <c r="N17" s="90"/>
      <c r="O17" s="90"/>
      <c r="P17" s="90"/>
      <c r="Q17" s="90"/>
      <c r="R17" s="90">
        <v>4</v>
      </c>
      <c r="S17" s="91"/>
      <c r="T17" s="90">
        <v>4</v>
      </c>
      <c r="U17" s="90">
        <v>4</v>
      </c>
      <c r="V17" s="92" t="s">
        <v>28</v>
      </c>
      <c r="W17" s="93"/>
      <c r="X17" s="93"/>
      <c r="Y17" s="39"/>
    </row>
    <row r="18" spans="1:25" s="38" customFormat="1" ht="30" x14ac:dyDescent="0.2">
      <c r="A18" s="65">
        <v>8</v>
      </c>
      <c r="B18" s="67" t="s">
        <v>5</v>
      </c>
      <c r="C18" s="83" t="s">
        <v>59</v>
      </c>
      <c r="D18" s="87" t="s">
        <v>60</v>
      </c>
      <c r="E18" s="88">
        <v>156117</v>
      </c>
      <c r="F18" s="83" t="s">
        <v>130</v>
      </c>
      <c r="G18" s="115">
        <v>1500</v>
      </c>
      <c r="H18" s="89">
        <v>1700</v>
      </c>
      <c r="I18" s="89">
        <f t="shared" si="0"/>
        <v>15289</v>
      </c>
      <c r="J18" s="90" t="s">
        <v>95</v>
      </c>
      <c r="K18" s="90">
        <v>4</v>
      </c>
      <c r="L18" s="90">
        <v>3</v>
      </c>
      <c r="M18" s="90">
        <v>5</v>
      </c>
      <c r="N18" s="90"/>
      <c r="O18" s="90"/>
      <c r="P18" s="90"/>
      <c r="Q18" s="90"/>
      <c r="R18" s="90">
        <v>5</v>
      </c>
      <c r="S18" s="91"/>
      <c r="T18" s="90">
        <v>5</v>
      </c>
      <c r="U18" s="90">
        <v>5</v>
      </c>
      <c r="V18" s="92">
        <f>AVERAGE(K18:U18)</f>
        <v>4.5</v>
      </c>
      <c r="W18" s="93"/>
      <c r="X18" s="93"/>
      <c r="Y18" s="39"/>
    </row>
    <row r="19" spans="1:25" s="38" customFormat="1" ht="30" x14ac:dyDescent="0.2">
      <c r="A19" s="65">
        <f t="shared" ref="A19" si="1">A18+1</f>
        <v>9</v>
      </c>
      <c r="B19" s="66" t="s">
        <v>5</v>
      </c>
      <c r="C19" s="83" t="s">
        <v>12</v>
      </c>
      <c r="D19" s="87" t="s">
        <v>56</v>
      </c>
      <c r="E19" s="88">
        <v>395290</v>
      </c>
      <c r="F19" s="83" t="s">
        <v>57</v>
      </c>
      <c r="G19" s="115">
        <v>270</v>
      </c>
      <c r="H19" s="89">
        <v>120</v>
      </c>
      <c r="I19" s="89">
        <f t="shared" si="0"/>
        <v>15409</v>
      </c>
      <c r="J19" s="90" t="s">
        <v>95</v>
      </c>
      <c r="K19" s="90">
        <v>4</v>
      </c>
      <c r="L19" s="90">
        <v>3</v>
      </c>
      <c r="M19" s="90">
        <v>4</v>
      </c>
      <c r="N19" s="90"/>
      <c r="O19" s="90"/>
      <c r="P19" s="90"/>
      <c r="Q19" s="90"/>
      <c r="R19" s="90">
        <v>4</v>
      </c>
      <c r="S19" s="91"/>
      <c r="T19" s="90">
        <v>4</v>
      </c>
      <c r="U19" s="90">
        <v>4</v>
      </c>
      <c r="V19" s="92">
        <f>AVERAGE(K19:U19)</f>
        <v>3.8333333333333335</v>
      </c>
      <c r="W19" s="93"/>
      <c r="X19" s="93"/>
      <c r="Y19" s="39"/>
    </row>
    <row r="20" spans="1:25" s="38" customFormat="1" ht="30" hidden="1" x14ac:dyDescent="0.2">
      <c r="A20" s="65">
        <v>12</v>
      </c>
      <c r="B20" s="68" t="s">
        <v>39</v>
      </c>
      <c r="C20" s="86" t="s">
        <v>62</v>
      </c>
      <c r="D20" s="95" t="s">
        <v>61</v>
      </c>
      <c r="E20" s="96">
        <v>465995</v>
      </c>
      <c r="F20" s="83" t="s">
        <v>94</v>
      </c>
      <c r="G20" s="115">
        <v>0</v>
      </c>
      <c r="H20" s="89">
        <v>0</v>
      </c>
      <c r="I20" s="89">
        <f t="shared" si="0"/>
        <v>15409</v>
      </c>
      <c r="J20" s="90" t="s">
        <v>102</v>
      </c>
      <c r="K20" s="90"/>
      <c r="L20" s="90"/>
      <c r="M20" s="90"/>
      <c r="N20" s="90"/>
      <c r="O20" s="90"/>
      <c r="P20" s="90"/>
      <c r="Q20" s="90"/>
      <c r="R20" s="90"/>
      <c r="S20" s="91"/>
      <c r="T20" s="90"/>
      <c r="U20" s="90"/>
      <c r="V20" s="92" t="s">
        <v>28</v>
      </c>
      <c r="W20" s="93"/>
      <c r="X20" s="97"/>
      <c r="Y20" s="39"/>
    </row>
    <row r="21" spans="1:25" s="38" customFormat="1" ht="36" customHeight="1" x14ac:dyDescent="0.2">
      <c r="A21" s="65">
        <v>13</v>
      </c>
      <c r="B21" s="66" t="s">
        <v>5</v>
      </c>
      <c r="C21" s="86" t="s">
        <v>63</v>
      </c>
      <c r="D21" s="94" t="s">
        <v>128</v>
      </c>
      <c r="E21" s="91">
        <v>123591</v>
      </c>
      <c r="F21" s="83" t="s">
        <v>45</v>
      </c>
      <c r="G21" s="115">
        <v>350</v>
      </c>
      <c r="H21" s="89">
        <v>741</v>
      </c>
      <c r="I21" s="89">
        <f t="shared" si="0"/>
        <v>16150</v>
      </c>
      <c r="J21" s="90" t="s">
        <v>27</v>
      </c>
      <c r="K21" s="90"/>
      <c r="L21" s="90"/>
      <c r="M21" s="90"/>
      <c r="N21" s="90"/>
      <c r="O21" s="90"/>
      <c r="P21" s="90"/>
      <c r="Q21" s="90"/>
      <c r="R21" s="90"/>
      <c r="S21" s="91"/>
      <c r="T21" s="90"/>
      <c r="U21" s="112"/>
      <c r="V21" s="90" t="s">
        <v>28</v>
      </c>
      <c r="W21" s="93"/>
      <c r="X21" s="93"/>
      <c r="Y21" s="39"/>
    </row>
    <row r="22" spans="1:25" s="38" customFormat="1" ht="45" x14ac:dyDescent="0.2">
      <c r="A22" s="65">
        <v>14</v>
      </c>
      <c r="B22" s="66" t="s">
        <v>11</v>
      </c>
      <c r="C22" s="86" t="s">
        <v>98</v>
      </c>
      <c r="D22" s="94" t="s">
        <v>153</v>
      </c>
      <c r="E22" s="91">
        <v>464428</v>
      </c>
      <c r="F22" s="83" t="s">
        <v>144</v>
      </c>
      <c r="G22" s="89">
        <v>1150</v>
      </c>
      <c r="H22" s="89">
        <v>46</v>
      </c>
      <c r="I22" s="89">
        <f t="shared" si="0"/>
        <v>16196</v>
      </c>
      <c r="J22" s="90" t="s">
        <v>95</v>
      </c>
      <c r="K22" s="90">
        <v>3</v>
      </c>
      <c r="L22" s="90">
        <v>3</v>
      </c>
      <c r="M22" s="90">
        <v>4</v>
      </c>
      <c r="N22" s="90"/>
      <c r="O22" s="90"/>
      <c r="P22" s="90"/>
      <c r="Q22" s="90"/>
      <c r="R22" s="90">
        <v>4</v>
      </c>
      <c r="S22" s="91"/>
      <c r="T22" s="90">
        <v>3</v>
      </c>
      <c r="U22" s="125">
        <v>4</v>
      </c>
      <c r="V22" s="92">
        <f>AVERAGE(K22:U22)</f>
        <v>3.5</v>
      </c>
      <c r="W22" s="93"/>
      <c r="X22" s="93"/>
      <c r="Y22" s="39"/>
    </row>
    <row r="23" spans="1:25" s="38" customFormat="1" ht="72" customHeight="1" x14ac:dyDescent="0.2">
      <c r="A23" s="65">
        <v>15</v>
      </c>
      <c r="B23" s="66" t="s">
        <v>11</v>
      </c>
      <c r="C23" s="86" t="s">
        <v>77</v>
      </c>
      <c r="D23" s="94" t="s">
        <v>155</v>
      </c>
      <c r="E23" s="91">
        <v>398029</v>
      </c>
      <c r="F23" s="83" t="s">
        <v>131</v>
      </c>
      <c r="G23" s="89">
        <v>0</v>
      </c>
      <c r="H23" s="89">
        <v>182</v>
      </c>
      <c r="I23" s="89">
        <f t="shared" si="0"/>
        <v>16378</v>
      </c>
      <c r="J23" s="90" t="s">
        <v>114</v>
      </c>
      <c r="K23" s="90"/>
      <c r="L23" s="90"/>
      <c r="M23" s="90"/>
      <c r="N23" s="90"/>
      <c r="O23" s="90"/>
      <c r="P23" s="90"/>
      <c r="Q23" s="90"/>
      <c r="R23" s="90"/>
      <c r="S23" s="91"/>
      <c r="T23" s="90"/>
      <c r="U23" s="90"/>
      <c r="V23" s="92" t="s">
        <v>115</v>
      </c>
      <c r="W23" s="116"/>
      <c r="X23" s="93" t="s">
        <v>87</v>
      </c>
      <c r="Y23" s="39"/>
    </row>
    <row r="24" spans="1:25" s="38" customFormat="1" ht="62.25" customHeight="1" x14ac:dyDescent="0.2">
      <c r="A24" s="65">
        <v>16</v>
      </c>
      <c r="B24" s="64" t="s">
        <v>8</v>
      </c>
      <c r="C24" s="83" t="s">
        <v>79</v>
      </c>
      <c r="D24" s="94" t="s">
        <v>72</v>
      </c>
      <c r="E24" s="91">
        <v>334588</v>
      </c>
      <c r="F24" s="83" t="s">
        <v>149</v>
      </c>
      <c r="G24" s="89">
        <v>0</v>
      </c>
      <c r="H24" s="89">
        <v>193</v>
      </c>
      <c r="I24" s="89">
        <f t="shared" si="0"/>
        <v>16571</v>
      </c>
      <c r="J24" s="90" t="s">
        <v>27</v>
      </c>
      <c r="K24" s="90"/>
      <c r="L24" s="90"/>
      <c r="M24" s="90"/>
      <c r="N24" s="90"/>
      <c r="O24" s="90"/>
      <c r="P24" s="90"/>
      <c r="Q24" s="90"/>
      <c r="R24" s="90"/>
      <c r="S24" s="91"/>
      <c r="T24" s="90"/>
      <c r="U24" s="98"/>
      <c r="V24" s="90" t="s">
        <v>28</v>
      </c>
      <c r="W24" s="93"/>
      <c r="X24" s="93"/>
      <c r="Y24" s="39"/>
    </row>
    <row r="25" spans="1:25" s="38" customFormat="1" ht="30" hidden="1" x14ac:dyDescent="0.2">
      <c r="A25" s="65">
        <v>17</v>
      </c>
      <c r="B25" s="64" t="s">
        <v>43</v>
      </c>
      <c r="C25" s="83" t="s">
        <v>46</v>
      </c>
      <c r="D25" s="94" t="s">
        <v>71</v>
      </c>
      <c r="E25" s="91">
        <v>469977</v>
      </c>
      <c r="F25" s="83" t="s">
        <v>97</v>
      </c>
      <c r="G25" s="89">
        <v>0</v>
      </c>
      <c r="H25" s="89">
        <v>0</v>
      </c>
      <c r="I25" s="89">
        <f t="shared" si="0"/>
        <v>16571</v>
      </c>
      <c r="J25" s="90" t="s">
        <v>102</v>
      </c>
      <c r="K25" s="90"/>
      <c r="L25" s="90"/>
      <c r="M25" s="90"/>
      <c r="N25" s="90"/>
      <c r="O25" s="90"/>
      <c r="P25" s="90"/>
      <c r="Q25" s="90"/>
      <c r="R25" s="90"/>
      <c r="S25" s="91"/>
      <c r="T25" s="90"/>
      <c r="U25" s="98"/>
      <c r="V25" s="90" t="s">
        <v>28</v>
      </c>
      <c r="W25" s="93"/>
      <c r="X25" s="93"/>
      <c r="Y25" s="39"/>
    </row>
    <row r="26" spans="1:25" s="38" customFormat="1" ht="30" x14ac:dyDescent="0.2">
      <c r="A26" s="65">
        <v>19</v>
      </c>
      <c r="B26" s="66" t="s">
        <v>9</v>
      </c>
      <c r="C26" s="86" t="s">
        <v>67</v>
      </c>
      <c r="D26" s="87" t="s">
        <v>154</v>
      </c>
      <c r="E26" s="88">
        <v>456609</v>
      </c>
      <c r="F26" s="83" t="s">
        <v>151</v>
      </c>
      <c r="G26" s="89">
        <v>85</v>
      </c>
      <c r="H26" s="89">
        <v>40</v>
      </c>
      <c r="I26" s="89">
        <f t="shared" si="0"/>
        <v>16611</v>
      </c>
      <c r="J26" s="90" t="s">
        <v>102</v>
      </c>
      <c r="K26" s="90"/>
      <c r="L26" s="90"/>
      <c r="M26" s="90"/>
      <c r="N26" s="90"/>
      <c r="O26" s="90"/>
      <c r="P26" s="90"/>
      <c r="Q26" s="90"/>
      <c r="R26" s="90"/>
      <c r="S26" s="91"/>
      <c r="T26" s="90"/>
      <c r="U26" s="98"/>
      <c r="V26" s="90" t="s">
        <v>28</v>
      </c>
      <c r="W26" s="93"/>
      <c r="X26" s="93"/>
      <c r="Y26" s="39"/>
    </row>
    <row r="27" spans="1:25" s="38" customFormat="1" ht="15" x14ac:dyDescent="0.2">
      <c r="A27" s="65">
        <v>21</v>
      </c>
      <c r="B27" s="66" t="s">
        <v>10</v>
      </c>
      <c r="C27" s="86" t="s">
        <v>47</v>
      </c>
      <c r="D27" s="87" t="s">
        <v>154</v>
      </c>
      <c r="E27" s="88">
        <v>368299</v>
      </c>
      <c r="F27" s="133" t="s">
        <v>132</v>
      </c>
      <c r="G27" s="89">
        <v>50</v>
      </c>
      <c r="H27" s="89">
        <v>76</v>
      </c>
      <c r="I27" s="89">
        <f t="shared" si="0"/>
        <v>16687</v>
      </c>
      <c r="J27" s="90" t="s">
        <v>27</v>
      </c>
      <c r="K27" s="90"/>
      <c r="L27" s="90"/>
      <c r="M27" s="90"/>
      <c r="N27" s="90"/>
      <c r="O27" s="90"/>
      <c r="P27" s="90"/>
      <c r="Q27" s="90"/>
      <c r="R27" s="90"/>
      <c r="S27" s="91"/>
      <c r="T27" s="90"/>
      <c r="U27" s="98"/>
      <c r="V27" s="90" t="s">
        <v>28</v>
      </c>
      <c r="W27" s="38" t="s">
        <v>145</v>
      </c>
      <c r="X27" s="93"/>
      <c r="Y27" s="39"/>
    </row>
    <row r="28" spans="1:25" s="38" customFormat="1" ht="30" x14ac:dyDescent="0.2">
      <c r="A28" s="65">
        <v>22</v>
      </c>
      <c r="B28" s="66" t="s">
        <v>10</v>
      </c>
      <c r="C28" s="86" t="s">
        <v>48</v>
      </c>
      <c r="D28" s="87" t="s">
        <v>153</v>
      </c>
      <c r="E28" s="88">
        <v>473224</v>
      </c>
      <c r="F28" s="83" t="s">
        <v>143</v>
      </c>
      <c r="G28" s="89">
        <v>0</v>
      </c>
      <c r="H28" s="89">
        <v>203</v>
      </c>
      <c r="I28" s="89">
        <f t="shared" si="0"/>
        <v>16890</v>
      </c>
      <c r="J28" s="90"/>
      <c r="K28" s="90">
        <v>4</v>
      </c>
      <c r="L28" s="90">
        <v>3</v>
      </c>
      <c r="M28" s="90">
        <v>5</v>
      </c>
      <c r="N28" s="90"/>
      <c r="O28" s="90"/>
      <c r="P28" s="90"/>
      <c r="Q28" s="90"/>
      <c r="R28" s="90">
        <v>5</v>
      </c>
      <c r="S28" s="91"/>
      <c r="T28" s="90">
        <v>5</v>
      </c>
      <c r="U28" s="126">
        <v>5</v>
      </c>
      <c r="V28" s="90" t="s">
        <v>28</v>
      </c>
      <c r="W28" s="83"/>
      <c r="X28" s="93"/>
      <c r="Y28" s="39"/>
    </row>
    <row r="29" spans="1:25" s="38" customFormat="1" ht="60" customHeight="1" x14ac:dyDescent="0.2">
      <c r="A29" s="65">
        <v>23</v>
      </c>
      <c r="B29" s="66" t="s">
        <v>10</v>
      </c>
      <c r="C29" s="86" t="s">
        <v>96</v>
      </c>
      <c r="D29" s="87" t="s">
        <v>152</v>
      </c>
      <c r="E29" s="88" t="s">
        <v>150</v>
      </c>
      <c r="F29" s="83" t="s">
        <v>133</v>
      </c>
      <c r="G29" s="89">
        <v>3500</v>
      </c>
      <c r="H29" s="89">
        <v>2088</v>
      </c>
      <c r="I29" s="89">
        <f t="shared" si="0"/>
        <v>18978</v>
      </c>
      <c r="J29" s="90" t="s">
        <v>27</v>
      </c>
      <c r="K29" s="90"/>
      <c r="L29" s="90"/>
      <c r="M29" s="90"/>
      <c r="N29" s="90"/>
      <c r="O29" s="90"/>
      <c r="P29" s="90"/>
      <c r="Q29" s="90"/>
      <c r="R29" s="90"/>
      <c r="S29" s="91"/>
      <c r="T29" s="90"/>
      <c r="U29" s="98"/>
      <c r="V29" s="90" t="s">
        <v>28</v>
      </c>
      <c r="W29" s="93"/>
      <c r="X29" s="93"/>
      <c r="Y29" s="39"/>
    </row>
    <row r="30" spans="1:25" s="38" customFormat="1" ht="59.25" hidden="1" customHeight="1" x14ac:dyDescent="0.2">
      <c r="A30" s="65">
        <v>29</v>
      </c>
      <c r="B30" s="64" t="s">
        <v>5</v>
      </c>
      <c r="C30" s="83" t="s">
        <v>99</v>
      </c>
      <c r="D30" s="87" t="s">
        <v>71</v>
      </c>
      <c r="E30" s="88">
        <v>464431</v>
      </c>
      <c r="F30" s="83" t="s">
        <v>100</v>
      </c>
      <c r="G30" s="89">
        <v>0</v>
      </c>
      <c r="H30" s="89">
        <v>0</v>
      </c>
      <c r="I30" s="89">
        <f t="shared" ref="I30:I46" si="2">I29+H30</f>
        <v>18978</v>
      </c>
      <c r="J30" s="90" t="s">
        <v>102</v>
      </c>
      <c r="K30" s="90"/>
      <c r="L30" s="90"/>
      <c r="M30" s="90"/>
      <c r="N30" s="90"/>
      <c r="O30" s="90"/>
      <c r="P30" s="90"/>
      <c r="Q30" s="90"/>
      <c r="R30" s="90"/>
      <c r="S30" s="91"/>
      <c r="T30" s="90"/>
      <c r="U30" s="98"/>
      <c r="V30" s="90" t="s">
        <v>28</v>
      </c>
      <c r="W30" s="93"/>
      <c r="X30" s="93"/>
      <c r="Y30" s="39"/>
    </row>
    <row r="31" spans="1:25" s="38" customFormat="1" ht="50.25" hidden="1" customHeight="1" x14ac:dyDescent="0.2">
      <c r="A31" s="65">
        <v>31</v>
      </c>
      <c r="B31" s="66" t="s">
        <v>5</v>
      </c>
      <c r="C31" s="86" t="s">
        <v>74</v>
      </c>
      <c r="D31" s="87" t="s">
        <v>71</v>
      </c>
      <c r="E31" s="88">
        <v>461410</v>
      </c>
      <c r="F31" s="83" t="s">
        <v>80</v>
      </c>
      <c r="G31" s="89">
        <v>0</v>
      </c>
      <c r="H31" s="89">
        <v>0</v>
      </c>
      <c r="I31" s="89">
        <f t="shared" si="2"/>
        <v>18978</v>
      </c>
      <c r="J31" s="90" t="s">
        <v>102</v>
      </c>
      <c r="K31" s="90"/>
      <c r="L31" s="90"/>
      <c r="M31" s="90"/>
      <c r="N31" s="90"/>
      <c r="O31" s="90"/>
      <c r="P31" s="90"/>
      <c r="Q31" s="90"/>
      <c r="R31" s="90"/>
      <c r="S31" s="91"/>
      <c r="T31" s="90"/>
      <c r="U31" s="90"/>
      <c r="V31" s="92" t="s">
        <v>28</v>
      </c>
      <c r="W31" s="93"/>
      <c r="X31" s="93" t="s">
        <v>88</v>
      </c>
      <c r="Y31" s="39"/>
    </row>
    <row r="32" spans="1:25" s="38" customFormat="1" ht="28.9" customHeight="1" x14ac:dyDescent="0.2">
      <c r="A32" s="117">
        <v>32</v>
      </c>
      <c r="B32" s="67" t="s">
        <v>5</v>
      </c>
      <c r="C32" s="83" t="s">
        <v>38</v>
      </c>
      <c r="D32" s="87" t="s">
        <v>153</v>
      </c>
      <c r="E32" s="88">
        <v>328188</v>
      </c>
      <c r="F32" s="83" t="s">
        <v>134</v>
      </c>
      <c r="G32" s="89">
        <v>0</v>
      </c>
      <c r="H32" s="89">
        <v>93</v>
      </c>
      <c r="I32" s="89">
        <f t="shared" si="2"/>
        <v>19071</v>
      </c>
      <c r="J32" s="90" t="s">
        <v>95</v>
      </c>
      <c r="K32" s="113"/>
      <c r="L32" s="113"/>
      <c r="M32" s="113"/>
      <c r="N32" s="113"/>
      <c r="O32" s="113"/>
      <c r="P32" s="113"/>
      <c r="Q32" s="113"/>
      <c r="R32" s="113"/>
      <c r="S32" s="114"/>
      <c r="T32" s="113"/>
      <c r="U32" s="113"/>
      <c r="V32" s="92" t="s">
        <v>28</v>
      </c>
      <c r="W32" s="116"/>
      <c r="X32" s="93"/>
      <c r="Y32" s="39"/>
    </row>
    <row r="33" spans="1:25" s="38" customFormat="1" ht="30" x14ac:dyDescent="0.2">
      <c r="A33" s="65">
        <v>33</v>
      </c>
      <c r="B33" s="67" t="s">
        <v>5</v>
      </c>
      <c r="C33" s="84" t="s">
        <v>50</v>
      </c>
      <c r="D33" s="87" t="s">
        <v>103</v>
      </c>
      <c r="E33" s="88">
        <v>469690</v>
      </c>
      <c r="F33" s="83" t="s">
        <v>135</v>
      </c>
      <c r="G33" s="89">
        <v>1372</v>
      </c>
      <c r="H33" s="89">
        <v>1276</v>
      </c>
      <c r="I33" s="89">
        <f t="shared" si="2"/>
        <v>20347</v>
      </c>
      <c r="J33" s="90" t="s">
        <v>27</v>
      </c>
      <c r="K33" s="90"/>
      <c r="L33" s="90"/>
      <c r="M33" s="90"/>
      <c r="N33" s="90"/>
      <c r="O33" s="90"/>
      <c r="P33" s="90"/>
      <c r="Q33" s="90"/>
      <c r="R33" s="90"/>
      <c r="S33" s="91"/>
      <c r="T33" s="90"/>
      <c r="U33" s="90"/>
      <c r="V33" s="92" t="s">
        <v>28</v>
      </c>
      <c r="W33" s="93"/>
      <c r="X33" s="93"/>
      <c r="Y33" s="39"/>
    </row>
    <row r="34" spans="1:25" s="38" customFormat="1" ht="34.9" customHeight="1" x14ac:dyDescent="0.2">
      <c r="A34" s="65">
        <v>35</v>
      </c>
      <c r="B34" s="67" t="s">
        <v>5</v>
      </c>
      <c r="C34" s="84" t="s">
        <v>83</v>
      </c>
      <c r="D34" s="87" t="s">
        <v>136</v>
      </c>
      <c r="E34" s="88">
        <v>151069</v>
      </c>
      <c r="F34" s="83" t="s">
        <v>157</v>
      </c>
      <c r="G34" s="89">
        <v>150</v>
      </c>
      <c r="H34" s="89">
        <v>17</v>
      </c>
      <c r="I34" s="89">
        <f t="shared" si="2"/>
        <v>20364</v>
      </c>
      <c r="J34" s="90" t="s">
        <v>27</v>
      </c>
      <c r="K34" s="90"/>
      <c r="L34" s="90"/>
      <c r="M34" s="90"/>
      <c r="N34" s="90"/>
      <c r="O34" s="90"/>
      <c r="P34" s="90"/>
      <c r="Q34" s="90"/>
      <c r="R34" s="90"/>
      <c r="S34" s="91"/>
      <c r="T34" s="90"/>
      <c r="U34" s="90"/>
      <c r="V34" s="92" t="s">
        <v>28</v>
      </c>
      <c r="W34" s="93"/>
      <c r="X34" s="93"/>
      <c r="Y34" s="39"/>
    </row>
    <row r="35" spans="1:25" s="38" customFormat="1" ht="30.75" x14ac:dyDescent="0.2">
      <c r="A35" s="65">
        <v>37</v>
      </c>
      <c r="B35" s="66" t="s">
        <v>5</v>
      </c>
      <c r="C35" s="84" t="s">
        <v>51</v>
      </c>
      <c r="D35" s="87" t="s">
        <v>55</v>
      </c>
      <c r="E35" s="88" t="s">
        <v>55</v>
      </c>
      <c r="F35" s="83" t="s">
        <v>73</v>
      </c>
      <c r="G35" s="89">
        <v>0</v>
      </c>
      <c r="H35" s="89">
        <v>0</v>
      </c>
      <c r="I35" s="89">
        <f t="shared" si="2"/>
        <v>20364</v>
      </c>
      <c r="J35" s="90" t="s">
        <v>95</v>
      </c>
      <c r="K35" s="90">
        <v>3</v>
      </c>
      <c r="L35" s="90">
        <v>3</v>
      </c>
      <c r="M35" s="90">
        <v>4</v>
      </c>
      <c r="N35" s="90"/>
      <c r="O35" s="90"/>
      <c r="P35" s="90"/>
      <c r="Q35" s="90"/>
      <c r="R35" s="90">
        <v>3</v>
      </c>
      <c r="S35" s="91"/>
      <c r="T35" s="90">
        <v>2</v>
      </c>
      <c r="U35" s="90" t="s">
        <v>101</v>
      </c>
      <c r="V35" s="92">
        <f>AVERAGE(K35:U35)</f>
        <v>3</v>
      </c>
      <c r="W35" s="93"/>
      <c r="X35" s="93"/>
      <c r="Y35" s="55"/>
    </row>
    <row r="36" spans="1:25" s="38" customFormat="1" ht="30.75" x14ac:dyDescent="0.2">
      <c r="A36" s="65">
        <v>39</v>
      </c>
      <c r="B36" s="66" t="s">
        <v>4</v>
      </c>
      <c r="C36" s="85" t="s">
        <v>66</v>
      </c>
      <c r="D36" s="94" t="s">
        <v>55</v>
      </c>
      <c r="E36" s="91" t="s">
        <v>55</v>
      </c>
      <c r="F36" s="83" t="s">
        <v>73</v>
      </c>
      <c r="G36" s="115">
        <v>0</v>
      </c>
      <c r="H36" s="89">
        <v>0</v>
      </c>
      <c r="I36" s="89">
        <f t="shared" si="2"/>
        <v>20364</v>
      </c>
      <c r="J36" s="90" t="s">
        <v>95</v>
      </c>
      <c r="K36" s="90">
        <v>2</v>
      </c>
      <c r="L36" s="90">
        <v>5</v>
      </c>
      <c r="M36" s="90">
        <v>5</v>
      </c>
      <c r="N36" s="90"/>
      <c r="O36" s="90"/>
      <c r="P36" s="90"/>
      <c r="Q36" s="90"/>
      <c r="R36" s="90">
        <v>5</v>
      </c>
      <c r="S36" s="91"/>
      <c r="T36" s="90">
        <v>2</v>
      </c>
      <c r="U36" s="90" t="s">
        <v>101</v>
      </c>
      <c r="V36" s="92" t="s">
        <v>102</v>
      </c>
      <c r="W36" s="93"/>
      <c r="X36" s="93"/>
      <c r="Y36" s="55"/>
    </row>
    <row r="37" spans="1:25" s="38" customFormat="1" ht="30" x14ac:dyDescent="0.2">
      <c r="A37" s="65">
        <v>41</v>
      </c>
      <c r="B37" s="66" t="s">
        <v>5</v>
      </c>
      <c r="C37" s="84" t="s">
        <v>116</v>
      </c>
      <c r="D37" s="87" t="s">
        <v>65</v>
      </c>
      <c r="E37" s="88" t="s">
        <v>65</v>
      </c>
      <c r="F37" s="83" t="s">
        <v>40</v>
      </c>
      <c r="G37" s="115">
        <v>0</v>
      </c>
      <c r="H37" s="89">
        <v>0</v>
      </c>
      <c r="I37" s="89">
        <f t="shared" si="2"/>
        <v>20364</v>
      </c>
      <c r="J37" s="90" t="s">
        <v>95</v>
      </c>
      <c r="K37" s="90">
        <v>4</v>
      </c>
      <c r="L37" s="90">
        <v>5</v>
      </c>
      <c r="M37" s="90">
        <v>5</v>
      </c>
      <c r="N37" s="90"/>
      <c r="O37" s="90"/>
      <c r="P37" s="90"/>
      <c r="Q37" s="90"/>
      <c r="R37" s="90">
        <v>4</v>
      </c>
      <c r="S37" s="91"/>
      <c r="T37" s="90">
        <v>1</v>
      </c>
      <c r="U37" s="90" t="s">
        <v>101</v>
      </c>
      <c r="V37" s="92">
        <f>AVERAGE(K37:U37)</f>
        <v>3.8</v>
      </c>
      <c r="W37" s="93"/>
      <c r="X37" s="93"/>
      <c r="Y37" s="55"/>
    </row>
    <row r="38" spans="1:25" s="38" customFormat="1" ht="35.1" customHeight="1" x14ac:dyDescent="0.2">
      <c r="A38" s="65">
        <v>43</v>
      </c>
      <c r="B38" s="66" t="s">
        <v>41</v>
      </c>
      <c r="C38" s="85" t="s">
        <v>52</v>
      </c>
      <c r="D38" s="94" t="s">
        <v>61</v>
      </c>
      <c r="E38" s="91">
        <v>122645</v>
      </c>
      <c r="F38" s="83" t="s">
        <v>137</v>
      </c>
      <c r="G38" s="115">
        <v>0</v>
      </c>
      <c r="H38" s="89">
        <v>1860</v>
      </c>
      <c r="I38" s="89">
        <f t="shared" si="2"/>
        <v>22224</v>
      </c>
      <c r="J38" s="90" t="s">
        <v>27</v>
      </c>
      <c r="K38" s="90" t="s">
        <v>101</v>
      </c>
      <c r="L38" s="90" t="s">
        <v>101</v>
      </c>
      <c r="M38" s="90">
        <v>3</v>
      </c>
      <c r="N38" s="90"/>
      <c r="O38" s="90">
        <v>3</v>
      </c>
      <c r="P38" s="90"/>
      <c r="Q38" s="90">
        <v>3</v>
      </c>
      <c r="R38" s="90">
        <v>5</v>
      </c>
      <c r="S38" s="91"/>
      <c r="T38" s="90">
        <v>5</v>
      </c>
      <c r="U38" s="90">
        <v>4</v>
      </c>
      <c r="V38" s="92" t="s">
        <v>28</v>
      </c>
      <c r="W38" s="93"/>
      <c r="X38" s="93"/>
      <c r="Y38" s="39"/>
    </row>
    <row r="39" spans="1:25" s="38" customFormat="1" ht="54.6" customHeight="1" x14ac:dyDescent="0.2">
      <c r="A39" s="65">
        <v>45</v>
      </c>
      <c r="B39" s="66" t="s">
        <v>5</v>
      </c>
      <c r="C39" s="85" t="s">
        <v>68</v>
      </c>
      <c r="D39" s="94" t="s">
        <v>56</v>
      </c>
      <c r="E39" s="91">
        <v>152054</v>
      </c>
      <c r="F39" s="83" t="s">
        <v>138</v>
      </c>
      <c r="G39" s="115">
        <v>0</v>
      </c>
      <c r="H39" s="89">
        <v>10</v>
      </c>
      <c r="I39" s="89">
        <f t="shared" si="2"/>
        <v>22234</v>
      </c>
      <c r="J39" s="90" t="s">
        <v>27</v>
      </c>
      <c r="K39" s="90"/>
      <c r="L39" s="90"/>
      <c r="M39" s="90"/>
      <c r="N39" s="90"/>
      <c r="O39" s="90"/>
      <c r="P39" s="90"/>
      <c r="Q39" s="90"/>
      <c r="R39" s="90"/>
      <c r="S39" s="91"/>
      <c r="T39" s="90"/>
      <c r="U39" s="90"/>
      <c r="V39" s="92" t="s">
        <v>28</v>
      </c>
      <c r="W39" s="93"/>
      <c r="X39" s="93"/>
      <c r="Y39" s="39"/>
    </row>
    <row r="40" spans="1:25" s="38" customFormat="1" ht="15" x14ac:dyDescent="0.2">
      <c r="A40" s="65"/>
      <c r="B40" s="66" t="s">
        <v>42</v>
      </c>
      <c r="C40" s="85" t="s">
        <v>54</v>
      </c>
      <c r="D40" s="87" t="s">
        <v>107</v>
      </c>
      <c r="E40" s="88" t="s">
        <v>55</v>
      </c>
      <c r="F40" s="83" t="s">
        <v>139</v>
      </c>
      <c r="G40" s="115">
        <v>2600</v>
      </c>
      <c r="H40" s="89">
        <v>0</v>
      </c>
      <c r="I40" s="89">
        <f t="shared" si="2"/>
        <v>22234</v>
      </c>
      <c r="J40" s="90" t="s">
        <v>95</v>
      </c>
      <c r="K40" s="90">
        <v>3</v>
      </c>
      <c r="L40" s="90">
        <v>5</v>
      </c>
      <c r="M40" s="90">
        <v>4</v>
      </c>
      <c r="N40" s="90"/>
      <c r="O40" s="90"/>
      <c r="P40" s="90"/>
      <c r="Q40" s="90"/>
      <c r="R40" s="90">
        <v>4</v>
      </c>
      <c r="S40" s="91"/>
      <c r="T40" s="90">
        <v>4</v>
      </c>
      <c r="U40" s="90">
        <v>3</v>
      </c>
      <c r="V40" s="92">
        <f>AVERAGE(K40:U40)</f>
        <v>3.8333333333333335</v>
      </c>
      <c r="W40" s="93"/>
      <c r="X40" s="93"/>
      <c r="Y40" s="39"/>
    </row>
    <row r="41" spans="1:25" ht="48" customHeight="1" x14ac:dyDescent="0.2">
      <c r="A41" s="65">
        <v>50</v>
      </c>
      <c r="B41" s="66" t="s">
        <v>9</v>
      </c>
      <c r="C41" s="85" t="s">
        <v>81</v>
      </c>
      <c r="D41" s="87" t="s">
        <v>55</v>
      </c>
      <c r="E41" s="88" t="s">
        <v>55</v>
      </c>
      <c r="F41" s="83" t="s">
        <v>85</v>
      </c>
      <c r="G41" s="115">
        <v>0</v>
      </c>
      <c r="H41" s="89">
        <v>0</v>
      </c>
      <c r="I41" s="89">
        <f t="shared" si="2"/>
        <v>22234</v>
      </c>
      <c r="J41" s="90" t="s">
        <v>95</v>
      </c>
      <c r="K41" s="90">
        <v>4</v>
      </c>
      <c r="L41" s="90">
        <v>5</v>
      </c>
      <c r="M41" s="90">
        <v>5</v>
      </c>
      <c r="N41" s="90"/>
      <c r="O41" s="90"/>
      <c r="P41" s="90"/>
      <c r="Q41" s="90"/>
      <c r="R41" s="90">
        <v>3</v>
      </c>
      <c r="S41" s="91"/>
      <c r="T41" s="90">
        <v>1</v>
      </c>
      <c r="U41" s="90">
        <v>1</v>
      </c>
      <c r="V41" s="92">
        <f>AVERAGE(K41:U41)</f>
        <v>3.1666666666666665</v>
      </c>
      <c r="W41" s="93" t="s">
        <v>146</v>
      </c>
      <c r="X41" s="93" t="s">
        <v>89</v>
      </c>
    </row>
    <row r="42" spans="1:25" ht="48.75" customHeight="1" x14ac:dyDescent="0.2">
      <c r="A42" s="65">
        <v>51</v>
      </c>
      <c r="B42" s="66" t="s">
        <v>11</v>
      </c>
      <c r="C42" s="85" t="s">
        <v>84</v>
      </c>
      <c r="D42" s="87" t="s">
        <v>156</v>
      </c>
      <c r="E42" s="88">
        <v>479912</v>
      </c>
      <c r="F42" s="83" t="s">
        <v>140</v>
      </c>
      <c r="G42" s="115">
        <v>0</v>
      </c>
      <c r="H42" s="89">
        <v>94</v>
      </c>
      <c r="I42" s="89">
        <f t="shared" si="2"/>
        <v>22328</v>
      </c>
      <c r="J42" s="90" t="s">
        <v>95</v>
      </c>
      <c r="K42" s="90">
        <v>5</v>
      </c>
      <c r="L42" s="90">
        <v>5</v>
      </c>
      <c r="M42" s="90">
        <v>5</v>
      </c>
      <c r="N42" s="90"/>
      <c r="O42" s="90">
        <v>5</v>
      </c>
      <c r="P42" s="90"/>
      <c r="Q42" s="90"/>
      <c r="R42" s="90">
        <v>5</v>
      </c>
      <c r="S42" s="91"/>
      <c r="T42" s="90">
        <v>3</v>
      </c>
      <c r="U42" s="90">
        <v>4</v>
      </c>
      <c r="V42" s="92">
        <f>AVERAGE(K42:U42)</f>
        <v>4.5714285714285712</v>
      </c>
      <c r="W42" s="93"/>
      <c r="X42" s="93" t="s">
        <v>92</v>
      </c>
    </row>
    <row r="43" spans="1:25" ht="30" x14ac:dyDescent="0.2">
      <c r="A43" s="65">
        <v>52</v>
      </c>
      <c r="B43" s="66" t="s">
        <v>10</v>
      </c>
      <c r="C43" s="86" t="s">
        <v>90</v>
      </c>
      <c r="D43" s="87" t="s">
        <v>55</v>
      </c>
      <c r="E43" s="88" t="s">
        <v>55</v>
      </c>
      <c r="F43" s="83" t="s">
        <v>91</v>
      </c>
      <c r="G43" s="115">
        <v>0</v>
      </c>
      <c r="H43" s="89">
        <v>0</v>
      </c>
      <c r="I43" s="89">
        <f t="shared" si="2"/>
        <v>22328</v>
      </c>
      <c r="J43" s="90" t="s">
        <v>95</v>
      </c>
      <c r="K43" s="90">
        <v>5</v>
      </c>
      <c r="L43" s="90">
        <v>5</v>
      </c>
      <c r="M43" s="90">
        <v>5</v>
      </c>
      <c r="N43" s="90"/>
      <c r="O43" s="90"/>
      <c r="P43" s="90"/>
      <c r="Q43" s="90"/>
      <c r="R43" s="90">
        <v>3</v>
      </c>
      <c r="S43" s="91"/>
      <c r="T43" s="90">
        <v>4</v>
      </c>
      <c r="U43" s="90" t="s">
        <v>101</v>
      </c>
      <c r="V43" s="92">
        <f>AVERAGE(K43:M43,T43)</f>
        <v>4.75</v>
      </c>
      <c r="W43" s="93"/>
      <c r="X43" s="93"/>
    </row>
    <row r="44" spans="1:25" ht="15" x14ac:dyDescent="0.2">
      <c r="A44" s="65">
        <v>53</v>
      </c>
      <c r="B44" s="66" t="s">
        <v>5</v>
      </c>
      <c r="C44" s="86" t="s">
        <v>104</v>
      </c>
      <c r="D44" s="87" t="s">
        <v>102</v>
      </c>
      <c r="E44" s="88">
        <v>466539</v>
      </c>
      <c r="F44" s="83" t="s">
        <v>105</v>
      </c>
      <c r="G44" s="115">
        <v>0</v>
      </c>
      <c r="H44" s="89">
        <v>0</v>
      </c>
      <c r="I44" s="89">
        <f t="shared" si="2"/>
        <v>22328</v>
      </c>
      <c r="J44" s="90"/>
      <c r="K44" s="90"/>
      <c r="L44" s="90"/>
      <c r="M44" s="90"/>
      <c r="N44" s="90"/>
      <c r="O44" s="90"/>
      <c r="P44" s="90"/>
      <c r="Q44" s="90"/>
      <c r="R44" s="90"/>
      <c r="S44" s="91"/>
      <c r="T44" s="90"/>
      <c r="U44" s="90"/>
      <c r="V44" s="92"/>
      <c r="W44" s="93"/>
      <c r="X44" s="118"/>
    </row>
    <row r="45" spans="1:25" ht="15" x14ac:dyDescent="0.2">
      <c r="A45" s="65">
        <v>54</v>
      </c>
      <c r="B45" s="66" t="s">
        <v>10</v>
      </c>
      <c r="C45" s="86" t="s">
        <v>112</v>
      </c>
      <c r="D45" s="87" t="s">
        <v>102</v>
      </c>
      <c r="E45" s="88">
        <v>334888</v>
      </c>
      <c r="F45" s="83" t="s">
        <v>113</v>
      </c>
      <c r="G45" s="115">
        <v>620</v>
      </c>
      <c r="H45" s="89">
        <v>0</v>
      </c>
      <c r="I45" s="89">
        <f t="shared" si="2"/>
        <v>22328</v>
      </c>
      <c r="J45" s="90"/>
      <c r="K45" s="90"/>
      <c r="L45" s="90"/>
      <c r="M45" s="90"/>
      <c r="N45" s="90"/>
      <c r="O45" s="90"/>
      <c r="P45" s="90"/>
      <c r="Q45" s="90"/>
      <c r="R45" s="90"/>
      <c r="S45" s="91"/>
      <c r="T45" s="90"/>
      <c r="U45" s="90"/>
      <c r="V45" s="92"/>
      <c r="W45" s="93"/>
      <c r="X45" s="118"/>
    </row>
    <row r="46" spans="1:25" ht="15" x14ac:dyDescent="0.2">
      <c r="A46" s="65">
        <v>55</v>
      </c>
      <c r="B46" s="66" t="s">
        <v>4</v>
      </c>
      <c r="C46" s="86" t="s">
        <v>106</v>
      </c>
      <c r="D46" s="87" t="s">
        <v>55</v>
      </c>
      <c r="E46" s="88">
        <v>454951</v>
      </c>
      <c r="F46" s="83" t="s">
        <v>82</v>
      </c>
      <c r="G46" s="115">
        <v>0</v>
      </c>
      <c r="H46" s="89">
        <v>0</v>
      </c>
      <c r="I46" s="89">
        <f t="shared" si="2"/>
        <v>22328</v>
      </c>
      <c r="J46" s="90"/>
      <c r="K46" s="90"/>
      <c r="L46" s="90"/>
      <c r="M46" s="90"/>
      <c r="N46" s="90"/>
      <c r="O46" s="90"/>
      <c r="P46" s="90"/>
      <c r="Q46" s="90"/>
      <c r="R46" s="90"/>
      <c r="S46" s="91"/>
      <c r="T46" s="90"/>
      <c r="U46" s="90"/>
      <c r="V46" s="92"/>
      <c r="W46" s="93"/>
    </row>
    <row r="48" spans="1:25" x14ac:dyDescent="0.2">
      <c r="G48" s="18"/>
      <c r="H48" s="18"/>
      <c r="I48" s="121"/>
    </row>
    <row r="49" spans="6:9" x14ac:dyDescent="0.2">
      <c r="F49" s="119"/>
      <c r="G49" s="18"/>
      <c r="H49" s="18"/>
    </row>
    <row r="50" spans="6:9" x14ac:dyDescent="0.2">
      <c r="F50" s="119"/>
      <c r="G50" s="18"/>
      <c r="H50" s="18"/>
      <c r="I50" s="127"/>
    </row>
    <row r="51" spans="6:9" x14ac:dyDescent="0.2">
      <c r="G51" s="18"/>
      <c r="H51" s="18"/>
    </row>
    <row r="52" spans="6:9" x14ac:dyDescent="0.2">
      <c r="I52" s="127"/>
    </row>
    <row r="53" spans="6:9" x14ac:dyDescent="0.2">
      <c r="I53" s="4"/>
    </row>
    <row r="54" spans="6:9" x14ac:dyDescent="0.2">
      <c r="I54" s="4"/>
    </row>
    <row r="62" spans="6:9" x14ac:dyDescent="0.2">
      <c r="I62" s="4"/>
    </row>
    <row r="64" spans="6:9" x14ac:dyDescent="0.2">
      <c r="I64" s="4"/>
    </row>
  </sheetData>
  <autoFilter ref="A7:X43" xr:uid="{00000000-0009-0000-0000-000000000000}"/>
  <mergeCells count="4">
    <mergeCell ref="D2:E2"/>
    <mergeCell ref="D3:E3"/>
    <mergeCell ref="D6:E6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2.75" x14ac:dyDescent="0.2"/>
  <cols>
    <col min="1" max="1" width="6" style="18" customWidth="1"/>
    <col min="2" max="2" width="21.28515625" style="9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4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7" t="s">
        <v>78</v>
      </c>
      <c r="C1" s="5"/>
    </row>
    <row r="2" spans="1:16" ht="45" customHeight="1" x14ac:dyDescent="0.2">
      <c r="B2" s="73" t="str">
        <f>'Ranking Sheet '!F2</f>
        <v>Version: 4/14/2021</v>
      </c>
      <c r="C2" s="11" t="str">
        <f>'Ranking Sheet '!C2</f>
        <v>FY21 PBud $15.377</v>
      </c>
    </row>
    <row r="3" spans="1:16" x14ac:dyDescent="0.2">
      <c r="B3" s="73" t="s">
        <v>76</v>
      </c>
      <c r="C3" s="13"/>
    </row>
    <row r="4" spans="1:16" x14ac:dyDescent="0.2">
      <c r="B4" s="74"/>
      <c r="C4" s="13"/>
    </row>
    <row r="5" spans="1:16" x14ac:dyDescent="0.2">
      <c r="C5" s="28" t="e">
        <f>'Ranking Sheet '!#REF!</f>
        <v>#REF!</v>
      </c>
    </row>
    <row r="6" spans="1:16" ht="51" x14ac:dyDescent="0.2">
      <c r="A6" s="19" t="s">
        <v>13</v>
      </c>
      <c r="B6" s="2" t="s">
        <v>1</v>
      </c>
      <c r="C6" s="2" t="s">
        <v>0</v>
      </c>
      <c r="D6" s="110" t="str">
        <f>'Ranking Sheet '!G7</f>
        <v>FY21 PBud</v>
      </c>
      <c r="E6" s="110" t="str">
        <f>'Ranking Sheet '!I7</f>
        <v xml:space="preserve">FY21 Workplan Preliminary Cumulative </v>
      </c>
      <c r="F6" s="6" t="s">
        <v>93</v>
      </c>
      <c r="H6" s="29"/>
      <c r="I6" s="29"/>
      <c r="J6" s="29"/>
      <c r="K6" s="29"/>
      <c r="L6" s="29"/>
      <c r="M6" s="29"/>
      <c r="N6" s="29"/>
      <c r="O6" s="29"/>
    </row>
    <row r="7" spans="1:16" x14ac:dyDescent="0.2">
      <c r="A7" s="20"/>
      <c r="B7" s="138" t="s">
        <v>6</v>
      </c>
      <c r="C7" s="139"/>
      <c r="D7" s="139"/>
      <c r="E7" s="139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">
      <c r="A8" s="23">
        <v>1</v>
      </c>
      <c r="B8" s="10" t="s">
        <v>6</v>
      </c>
      <c r="C8" s="25" t="s">
        <v>7</v>
      </c>
      <c r="D8" s="59">
        <f>'Ranking Sheet '!G9</f>
        <v>3.7</v>
      </c>
      <c r="E8" s="59">
        <f>D8</f>
        <v>3.7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">
      <c r="A9" s="23">
        <v>2</v>
      </c>
      <c r="B9" s="10" t="s">
        <v>29</v>
      </c>
      <c r="C9" s="25" t="s">
        <v>31</v>
      </c>
      <c r="D9" s="59">
        <f>'Ranking Sheet '!G11</f>
        <v>0</v>
      </c>
      <c r="E9" s="59">
        <f>D9+E8</f>
        <v>3.7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">
      <c r="A12" s="69">
        <v>3</v>
      </c>
      <c r="B12" s="60" t="str">
        <f>VLOOKUP(A12,'Ranking Sheet '!$A$14:$F$90,2,0)</f>
        <v>ESTU</v>
      </c>
      <c r="C12" s="61" t="str">
        <f>VLOOKUP(A12,'Ranking Sheet '!$A$14:$F$90,3,0)</f>
        <v xml:space="preserve">Estuary Habitat Studies </v>
      </c>
      <c r="D12" s="109">
        <f>VLOOKUP(A12,'Ranking Sheet '!$A$14:$I$43,7,0)</f>
        <v>0</v>
      </c>
      <c r="E12" s="62">
        <f>D12+E9</f>
        <v>3.7</v>
      </c>
      <c r="F12" s="63">
        <f>VLOOKUP(A12,'Ranking Sheet '!$A$14:$V$43,21,0)</f>
        <v>4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">
      <c r="A13" s="69">
        <v>4</v>
      </c>
      <c r="B13" s="60" t="str">
        <f>VLOOKUP(A13,'Ranking Sheet '!$A$14:$F$90,2,0)</f>
        <v>ESTU</v>
      </c>
      <c r="C13" s="61" t="str">
        <f>VLOOKUP(A13,'Ranking Sheet '!$A$14:$F$90,3,0)</f>
        <v>Avian Predation - Cormorant Management and Monitoring</v>
      </c>
      <c r="D13" s="109">
        <f>VLOOKUP(A13,'Ranking Sheet '!$A$14:$I$43,7,0)</f>
        <v>30</v>
      </c>
      <c r="E13" s="62">
        <f>E12+D13</f>
        <v>33.700000000000003</v>
      </c>
      <c r="F13" s="63">
        <f>VLOOKUP(A13,'Ranking Sheet '!$A$14:$V$43,21,0)</f>
        <v>0</v>
      </c>
      <c r="H13" s="33"/>
      <c r="I13" s="33"/>
      <c r="J13" s="29"/>
      <c r="K13" s="29"/>
      <c r="L13" s="29"/>
      <c r="M13" s="29"/>
      <c r="N13" s="29"/>
      <c r="O13" s="29"/>
    </row>
    <row r="14" spans="1:16" ht="25.5" x14ac:dyDescent="0.2">
      <c r="A14" s="69">
        <v>7</v>
      </c>
      <c r="B14" s="60" t="str">
        <f>VLOOKUP(A14,'Ranking Sheet '!$A$14:$F$90,2,0)</f>
        <v>TDA</v>
      </c>
      <c r="C14" s="61" t="str">
        <f>VLOOKUP(A14,'Ranking Sheet '!$A$14:$F$90,3,0)</f>
        <v>The Dalles East Fish Ladder Emergency Auxiliary Water Supply</v>
      </c>
      <c r="D14" s="109">
        <f>VLOOKUP(A14,'Ranking Sheet '!$A$14:$I$43,7,0)</f>
        <v>0</v>
      </c>
      <c r="E14" s="62">
        <f t="shared" ref="E14:E22" si="0">E13+D14</f>
        <v>33.700000000000003</v>
      </c>
      <c r="F14" s="63">
        <f>VLOOKUP(A14,'Ranking Sheet '!$A$14:$V$43,21,0)</f>
        <v>4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">
      <c r="A15" s="69">
        <v>8</v>
      </c>
      <c r="B15" s="60" t="str">
        <f>VLOOKUP(A15,'Ranking Sheet '!$A$14:$F$90,2,0)</f>
        <v>SYS</v>
      </c>
      <c r="C15" s="61" t="str">
        <f>VLOOKUP(A15,'Ranking Sheet '!$A$14:$F$90,3,0)</f>
        <v>Lower Columbia River Juvenile Survival Studies</v>
      </c>
      <c r="D15" s="109">
        <f>VLOOKUP(A15,'Ranking Sheet '!$A$14:$I$43,7,0)</f>
        <v>1500</v>
      </c>
      <c r="E15" s="62">
        <f t="shared" si="0"/>
        <v>1533.7</v>
      </c>
      <c r="F15" s="63">
        <f>VLOOKUP(A15,'Ranking Sheet '!$A$14:$V$43,21,0)</f>
        <v>5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">
      <c r="A16" s="69">
        <v>13</v>
      </c>
      <c r="B16" s="60" t="str">
        <f>VLOOKUP(A16,'Ranking Sheet '!$A$14:$F$90,2,0)</f>
        <v>SYS</v>
      </c>
      <c r="C16" s="61" t="str">
        <f>VLOOKUP(A16,'Ranking Sheet '!$A$14:$F$90,3,0)</f>
        <v>FCRPS CRFM Program Management (NWP)</v>
      </c>
      <c r="D16" s="109">
        <f>VLOOKUP(A16,'Ranking Sheet '!$A$14:$I$43,7,0)</f>
        <v>350</v>
      </c>
      <c r="E16" s="62">
        <f t="shared" si="0"/>
        <v>1883.7</v>
      </c>
      <c r="F16" s="63">
        <f>VLOOKUP(A16,'Ranking Sheet '!$A$14:$V$43,21,0)</f>
        <v>0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">
      <c r="A17" s="69">
        <v>16</v>
      </c>
      <c r="B17" s="60" t="str">
        <f>VLOOKUP(A17,'Ranking Sheet '!$A$14:$F$90,2,0)</f>
        <v>IHR</v>
      </c>
      <c r="C17" s="61" t="str">
        <f>VLOOKUP(A17,'Ranking Sheet '!$A$14:$F$90,3,0)</f>
        <v>Ice Harbor Turbine Passage Survival Program</v>
      </c>
      <c r="D17" s="109">
        <f>VLOOKUP(A17,'Ranking Sheet '!$A$14:$I$43,7,0)</f>
        <v>0</v>
      </c>
      <c r="E17" s="62">
        <f t="shared" si="0"/>
        <v>1883.7</v>
      </c>
      <c r="F17" s="63">
        <f>VLOOKUP(A17,'Ranking Sheet '!$A$14:$V$43,21,0)</f>
        <v>0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5.5" x14ac:dyDescent="0.2">
      <c r="A18" s="69">
        <v>17</v>
      </c>
      <c r="B18" s="60" t="str">
        <f>VLOOKUP(A18,'Ranking Sheet '!$A$14:$F$90,2,0)</f>
        <v>LMN</v>
      </c>
      <c r="C18" s="61" t="str">
        <f>VLOOKUP(A18,'Ranking Sheet '!$A$14:$F$90,3,0)</f>
        <v>Lower Monumental Outfall Primary Bypass Pipe Expansion Joint Deficiency Correction</v>
      </c>
      <c r="D18" s="109">
        <f>VLOOKUP(A18,'Ranking Sheet '!$A$14:$I$43,7,0)</f>
        <v>0</v>
      </c>
      <c r="E18" s="62">
        <f t="shared" si="0"/>
        <v>1883.7</v>
      </c>
      <c r="F18" s="63">
        <f>VLOOKUP(A18,'Ranking Sheet '!$A$14:$V$43,21,0)</f>
        <v>0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">
      <c r="A19" s="69">
        <v>19</v>
      </c>
      <c r="B19" s="60" t="str">
        <f>VLOOKUP(A19,'Ranking Sheet '!$A$14:$F$90,2,0)</f>
        <v>LGO</v>
      </c>
      <c r="C19" s="61" t="str">
        <f>VLOOKUP(A19,'Ranking Sheet '!$A$14:$F$90,3,0)</f>
        <v>Little Goose Adult Ladder Temperature Mitigation</v>
      </c>
      <c r="D19" s="109">
        <f>VLOOKUP(A19,'Ranking Sheet '!$A$14:$I$43,7,0)</f>
        <v>85</v>
      </c>
      <c r="E19" s="62">
        <f t="shared" si="0"/>
        <v>1968.7</v>
      </c>
      <c r="F19" s="63">
        <f>VLOOKUP(A19,'Ranking Sheet '!$A$14:$V$43,21,0)</f>
        <v>0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">
      <c r="A20" s="69">
        <v>21</v>
      </c>
      <c r="B20" s="60" t="str">
        <f>VLOOKUP(A20,'Ranking Sheet '!$A$14:$F$90,2,0)</f>
        <v>LGR</v>
      </c>
      <c r="C20" s="61" t="str">
        <f>VLOOKUP(A20,'Ranking Sheet '!$A$14:$F$90,3,0)</f>
        <v xml:space="preserve">Lower Granite Spillway PIT Detection </v>
      </c>
      <c r="D20" s="109">
        <f>VLOOKUP(A20,'Ranking Sheet '!$A$14:$I$43,7,0)</f>
        <v>50</v>
      </c>
      <c r="E20" s="62">
        <f t="shared" si="0"/>
        <v>2018.7</v>
      </c>
      <c r="F20" s="63">
        <f>VLOOKUP(A20,'Ranking Sheet '!$A$14:$V$43,21,0)</f>
        <v>0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5.5" x14ac:dyDescent="0.2">
      <c r="A21" s="69">
        <v>22</v>
      </c>
      <c r="B21" s="60" t="str">
        <f>VLOOKUP(A21,'Ranking Sheet '!$A$14:$F$90,2,0)</f>
        <v>LGR</v>
      </c>
      <c r="C21" s="61" t="str">
        <f>VLOOKUP(A21,'Ranking Sheet '!$A$14:$F$90,3,0)</f>
        <v>Lower Granite Spillway PIT Tag Detection - Post Construction Monitoring</v>
      </c>
      <c r="D21" s="109">
        <f>VLOOKUP(A21,'Ranking Sheet '!$A$14:$I$43,7,0)</f>
        <v>0</v>
      </c>
      <c r="E21" s="62">
        <f t="shared" si="0"/>
        <v>2018.7</v>
      </c>
      <c r="F21" s="63">
        <f>VLOOKUP(A21,'Ranking Sheet '!$A$14:$V$43,21,0)</f>
        <v>5</v>
      </c>
      <c r="H21" s="33"/>
      <c r="I21" s="33"/>
      <c r="J21" s="35"/>
      <c r="K21" s="35"/>
      <c r="L21" s="29"/>
      <c r="M21" s="29"/>
      <c r="N21" s="29"/>
      <c r="O21" s="29"/>
    </row>
    <row r="22" spans="1:16" ht="25.5" x14ac:dyDescent="0.2">
      <c r="A22" s="70">
        <v>23</v>
      </c>
      <c r="B22" s="60" t="str">
        <f>VLOOKUP(A22,'Ranking Sheet '!$A$14:$F$90,2,0)</f>
        <v>LGR</v>
      </c>
      <c r="C22" s="61" t="str">
        <f>VLOOKUP(A22,'Ranking Sheet '!$A$14:$F$90,3,0)</f>
        <v>Lower Granite Juvenile Bypass Facility - Phase 1a (Gatewell to Separator), Phase 1b (Outfall) Close Out</v>
      </c>
      <c r="D22" s="109">
        <f>VLOOKUP(A22,'Ranking Sheet '!$A$14:$I$43,7,0)</f>
        <v>3500</v>
      </c>
      <c r="E22" s="62">
        <f t="shared" si="0"/>
        <v>5518.7</v>
      </c>
      <c r="F22" s="63">
        <f>VLOOKUP(A22,'Ranking Sheet '!$A$14:$V$43,21,0)</f>
        <v>0</v>
      </c>
      <c r="H22" s="33"/>
      <c r="I22" s="33"/>
      <c r="J22" s="35"/>
      <c r="K22" s="35"/>
      <c r="L22" s="29"/>
      <c r="M22" s="29"/>
      <c r="N22" s="29"/>
      <c r="O22" s="29"/>
    </row>
    <row r="23" spans="1:16" ht="25.5" x14ac:dyDescent="0.2">
      <c r="A23" s="69">
        <v>29</v>
      </c>
      <c r="B23" s="60" t="str">
        <f>VLOOKUP(A23,'Ranking Sheet '!$A$14:$F$90,2,0)</f>
        <v>SYS</v>
      </c>
      <c r="C23" s="61" t="str">
        <f>VLOOKUP(A23,'Ranking Sheet '!$A$14:$F$90,3,0)</f>
        <v>LMO FGE SOG vs PROG (SR 10-min intake gate closure)</v>
      </c>
      <c r="D23" s="109">
        <f>VLOOKUP(A23,'Ranking Sheet '!$A$14:$I$43,7,0)</f>
        <v>0</v>
      </c>
      <c r="E23" s="62">
        <f>E22+D23</f>
        <v>5518.7</v>
      </c>
      <c r="F23" s="63">
        <f>VLOOKUP(A23,'Ranking Sheet '!$A$14:$V$43,21,0)</f>
        <v>0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">
      <c r="A24" s="69">
        <v>33</v>
      </c>
      <c r="B24" s="60" t="str">
        <f>VLOOKUP(A24,'Ranking Sheet '!$A$14:$F$90,2,0)</f>
        <v>SYS</v>
      </c>
      <c r="C24" s="61" t="str">
        <f>VLOOKUP(A24,'Ranking Sheet '!$A$14:$F$90,3,0)</f>
        <v>Columbia River System Operations (CRSO) EIS</v>
      </c>
      <c r="D24" s="109">
        <f>VLOOKUP(A24,'Ranking Sheet '!$A$14:$I$43,7,0)</f>
        <v>1372</v>
      </c>
      <c r="E24" s="62">
        <f t="shared" ref="E24:E41" si="1">E23+D24</f>
        <v>6890.7</v>
      </c>
      <c r="F24" s="63">
        <f>VLOOKUP(A24,'Ranking Sheet '!$A$14:$V$43,21,0)</f>
        <v>0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">
      <c r="A25" s="69">
        <v>35</v>
      </c>
      <c r="B25" s="60" t="str">
        <f>VLOOKUP(A25,'Ranking Sheet '!$A$14:$F$90,2,0)</f>
        <v>SYS</v>
      </c>
      <c r="C25" s="61" t="str">
        <f>VLOOKUP(A25,'Ranking Sheet '!$A$14:$F$90,3,0)</f>
        <v>FCRPS CRFM Program Management  (NWW)</v>
      </c>
      <c r="D25" s="109">
        <f>VLOOKUP(A25,'Ranking Sheet '!$A$14:$I$43,7,0)</f>
        <v>150</v>
      </c>
      <c r="E25" s="62">
        <f t="shared" si="1"/>
        <v>7040.7</v>
      </c>
      <c r="F25" s="63">
        <f>VLOOKUP(A25,'Ranking Sheet '!$A$14:$V$43,21,0)</f>
        <v>0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">
      <c r="A26" s="69">
        <v>43</v>
      </c>
      <c r="B26" s="60" t="str">
        <f>VLOOKUP(A26,'Ranking Sheet '!$A$14:$F$90,2,0)</f>
        <v xml:space="preserve">BON </v>
      </c>
      <c r="C26" s="61" t="str">
        <f>VLOOKUP(A26,'Ranking Sheet '!$A$14:$F$90,3,0)</f>
        <v>Bonneville Powerhouse 2 Fish Guidance Efficiency</v>
      </c>
      <c r="D26" s="109">
        <f>VLOOKUP(A26,'Ranking Sheet '!$A$14:$I$43,7,0)</f>
        <v>0</v>
      </c>
      <c r="E26" s="62">
        <f t="shared" si="1"/>
        <v>7040.7</v>
      </c>
      <c r="F26" s="63">
        <f>VLOOKUP(A26,'Ranking Sheet '!$A$14:$V$43,21,0)</f>
        <v>4</v>
      </c>
      <c r="H26" s="33"/>
      <c r="I26" s="33"/>
      <c r="J26" s="35"/>
      <c r="K26" s="35"/>
      <c r="L26" s="29"/>
      <c r="M26" s="29"/>
      <c r="N26" s="29"/>
      <c r="O26" s="29"/>
    </row>
    <row r="27" spans="1:16" ht="25.5" x14ac:dyDescent="0.2">
      <c r="A27" s="69">
        <v>45</v>
      </c>
      <c r="B27" s="60" t="str">
        <f>VLOOKUP(A27,'Ranking Sheet '!$A$14:$F$90,2,0)</f>
        <v>SYS</v>
      </c>
      <c r="C27" s="61" t="str">
        <f>VLOOKUP(A27,'Ranking Sheet '!$A$14:$F$90,3,0)</f>
        <v>Caspian Tern Management Plan (Avian Predation Monitoring)</v>
      </c>
      <c r="D27" s="109">
        <f>VLOOKUP(A27,'Ranking Sheet '!$A$14:$I$43,7,0)</f>
        <v>0</v>
      </c>
      <c r="E27" s="62">
        <f t="shared" si="1"/>
        <v>7040.7</v>
      </c>
      <c r="F27" s="63">
        <f>VLOOKUP(A27,'Ranking Sheet '!$A$14:$V$43,21,0)</f>
        <v>0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5.5" x14ac:dyDescent="0.2">
      <c r="A28" s="69">
        <v>37</v>
      </c>
      <c r="B28" s="60" t="str">
        <f>VLOOKUP(A28,'Ranking Sheet '!$A$14:$F$90,2,0)</f>
        <v>SYS</v>
      </c>
      <c r="C28" s="61" t="str">
        <f>VLOOKUP(A28,'Ranking Sheet '!$A$14:$F$90,3,0)</f>
        <v>Smolt Susceptibility to Avian Predation Post-Bonneville (Placeholder)</v>
      </c>
      <c r="D28" s="109">
        <f>VLOOKUP(A28,'Ranking Sheet '!$A$14:$I$43,7,0)</f>
        <v>0</v>
      </c>
      <c r="E28" s="62">
        <f t="shared" si="1"/>
        <v>7040.7</v>
      </c>
      <c r="F28" s="63" t="str">
        <f>VLOOKUP(A28,'Ranking Sheet '!$A$14:$V$43,21,0)</f>
        <v>D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">
      <c r="A29" s="69">
        <v>49</v>
      </c>
      <c r="B29" s="60" t="e">
        <f>VLOOKUP(A29,'Ranking Sheet '!$A$14:$F$90,2,0)</f>
        <v>#N/A</v>
      </c>
      <c r="C29" s="61" t="e">
        <f>VLOOKUP(A29,'Ranking Sheet '!$A$14:$F$90,3,0)</f>
        <v>#N/A</v>
      </c>
      <c r="D29" s="109" t="e">
        <f>VLOOKUP(A29,'Ranking Sheet '!$A$14:$I$43,7,0)</f>
        <v>#N/A</v>
      </c>
      <c r="E29" s="62" t="e">
        <f t="shared" si="1"/>
        <v>#N/A</v>
      </c>
      <c r="F29" s="63" t="e">
        <f>VLOOKUP(A29,'Ranking Sheet '!$A$14:$V$43,21,0)</f>
        <v>#N/A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">
      <c r="A30" s="69">
        <v>31</v>
      </c>
      <c r="B30" s="60" t="str">
        <f>VLOOKUP(A30,'Ranking Sheet '!$A$14:$F$90,2,0)</f>
        <v>SYS</v>
      </c>
      <c r="C30" s="61" t="str">
        <f>VLOOKUP(A30,'Ranking Sheet '!$A$14:$F$90,3,0)</f>
        <v>Snake River Adult Sockeye Passage Initiatives</v>
      </c>
      <c r="D30" s="109">
        <f>VLOOKUP(A30,'Ranking Sheet '!$A$14:$I$43,7,0)</f>
        <v>0</v>
      </c>
      <c r="E30" s="62" t="e">
        <f t="shared" si="1"/>
        <v>#N/A</v>
      </c>
      <c r="F30" s="63">
        <f>VLOOKUP(A30,'Ranking Sheet '!$A$14:$V$43,21,0)</f>
        <v>0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">
      <c r="A31" s="69">
        <v>32</v>
      </c>
      <c r="B31" s="60" t="str">
        <f>VLOOKUP(A31,'Ranking Sheet '!$A$14:$F$90,2,0)</f>
        <v>SYS</v>
      </c>
      <c r="C31" s="61" t="str">
        <f>VLOOKUP(A31,'Ranking Sheet '!$A$14:$F$90,3,0)</f>
        <v>Inland Avian Predation</v>
      </c>
      <c r="D31" s="109">
        <f>VLOOKUP(A31,'Ranking Sheet '!$A$14:$I$43,7,0)</f>
        <v>0</v>
      </c>
      <c r="E31" s="62" t="e">
        <f t="shared" si="1"/>
        <v>#N/A</v>
      </c>
      <c r="F31" s="63">
        <f>VLOOKUP(A31,'Ranking Sheet '!$A$14:$V$43,21,0)</f>
        <v>0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">
      <c r="A32" s="69">
        <v>9</v>
      </c>
      <c r="B32" s="60" t="str">
        <f>VLOOKUP(A32,'Ranking Sheet '!$A$14:$F$90,2,0)</f>
        <v>SYS</v>
      </c>
      <c r="C32" s="61" t="str">
        <f>VLOOKUP(A32,'Ranking Sheet '!$A$14:$F$90,3,0)</f>
        <v>Avian Island PIT Detection</v>
      </c>
      <c r="D32" s="109">
        <f>VLOOKUP(A32,'Ranking Sheet '!$A$14:$I$43,7,0)</f>
        <v>270</v>
      </c>
      <c r="E32" s="62" t="e">
        <f t="shared" si="1"/>
        <v>#N/A</v>
      </c>
      <c r="F32" s="63">
        <f>VLOOKUP(A32,'Ranking Sheet '!$A$14:$V$43,21,0)</f>
        <v>4</v>
      </c>
      <c r="H32" s="33"/>
      <c r="I32" s="33"/>
      <c r="J32" s="35"/>
      <c r="K32" s="29"/>
      <c r="L32" s="29"/>
      <c r="M32" s="29"/>
      <c r="N32" s="29"/>
      <c r="O32" s="29"/>
    </row>
    <row r="33" spans="1:15" ht="25.5" x14ac:dyDescent="0.2">
      <c r="A33" s="69">
        <v>12</v>
      </c>
      <c r="B33" s="60" t="str">
        <f>VLOOKUP(A33,'Ranking Sheet '!$A$14:$F$90,2,0)</f>
        <v>BON/JDA/TDA</v>
      </c>
      <c r="C33" s="61" t="str">
        <f>VLOOKUP(A33,'Ranking Sheet '!$A$14:$F$90,3,0)</f>
        <v>Reservoir Temperature Monitoring at Lower Columbia River Dams</v>
      </c>
      <c r="D33" s="109">
        <f>VLOOKUP(A33,'Ranking Sheet '!$A$14:$I$43,7,0)</f>
        <v>0</v>
      </c>
      <c r="E33" s="62" t="e">
        <f t="shared" si="1"/>
        <v>#N/A</v>
      </c>
      <c r="F33" s="63">
        <f>VLOOKUP(A33,'Ranking Sheet '!$A$14:$V$43,21,0)</f>
        <v>0</v>
      </c>
      <c r="H33" s="33"/>
      <c r="I33" s="33"/>
      <c r="J33" s="35"/>
      <c r="K33" s="29"/>
      <c r="L33" s="29"/>
      <c r="M33" s="29"/>
      <c r="N33" s="29"/>
      <c r="O33" s="29"/>
    </row>
    <row r="34" spans="1:15" ht="25.5" x14ac:dyDescent="0.2">
      <c r="A34" s="69">
        <v>14</v>
      </c>
      <c r="B34" s="60" t="str">
        <f>VLOOKUP(A34,'Ranking Sheet '!$A$14:$F$90,2,0)</f>
        <v>MCN</v>
      </c>
      <c r="C34" s="61" t="str">
        <f>VLOOKUP(A34,'Ranking Sheet '!$A$14:$F$90,3,0)</f>
        <v>McNary Avian Deterrent Deficiency Correction and Avian Wire Design Feasibility Report</v>
      </c>
      <c r="D34" s="109">
        <f>VLOOKUP(A34,'Ranking Sheet '!$A$14:$I$43,7,0)</f>
        <v>1150</v>
      </c>
      <c r="E34" s="62" t="e">
        <f t="shared" si="1"/>
        <v>#N/A</v>
      </c>
      <c r="F34" s="63">
        <f>VLOOKUP(A34,'Ranking Sheet '!$A$14:$V$43,21,0)</f>
        <v>4</v>
      </c>
      <c r="H34" s="33"/>
      <c r="I34" s="33"/>
      <c r="J34" s="35"/>
      <c r="K34" s="29"/>
      <c r="L34" s="29"/>
      <c r="M34" s="29"/>
      <c r="N34" s="29"/>
      <c r="O34" s="29"/>
    </row>
    <row r="35" spans="1:15" ht="25.5" x14ac:dyDescent="0.2">
      <c r="A35" s="69">
        <v>39</v>
      </c>
      <c r="B35" s="60" t="str">
        <f>VLOOKUP(A35,'Ranking Sheet '!$A$14:$F$90,2,0)</f>
        <v>TDA</v>
      </c>
      <c r="C35" s="61" t="str">
        <f>VLOOKUP(A35,'Ranking Sheet '!$A$14:$F$90,3,0)</f>
        <v>The Dalles Sluiceway PIT Detection Feasibility Evaluation (Placeholder)</v>
      </c>
      <c r="D35" s="109">
        <f>VLOOKUP(A35,'Ranking Sheet '!$A$14:$I$43,7,0)</f>
        <v>0</v>
      </c>
      <c r="E35" s="62" t="e">
        <f t="shared" si="1"/>
        <v>#N/A</v>
      </c>
      <c r="F35" s="63" t="str">
        <f>VLOOKUP(A35,'Ranking Sheet '!$A$14:$V$43,21,0)</f>
        <v>D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">
      <c r="A36" s="69">
        <v>41</v>
      </c>
      <c r="B36" s="60" t="str">
        <f>VLOOKUP(A36,'Ranking Sheet '!$A$14:$F$90,2,0)</f>
        <v>SYS</v>
      </c>
      <c r="C36" s="61" t="str">
        <f>VLOOKUP(A36,'Ranking Sheet '!$A$14:$F$90,3,0)</f>
        <v>Spillway and Turbine PIT Tag Detection Feasibility Study</v>
      </c>
      <c r="D36" s="109">
        <f>VLOOKUP(A36,'Ranking Sheet '!$A$14:$I$43,7,0)</f>
        <v>0</v>
      </c>
      <c r="E36" s="62" t="e">
        <f t="shared" si="1"/>
        <v>#N/A</v>
      </c>
      <c r="F36" s="63" t="str">
        <f>VLOOKUP(A36,'Ranking Sheet '!$A$14:$V$43,21,0)</f>
        <v>D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">
      <c r="A37" s="69">
        <v>15</v>
      </c>
      <c r="B37" s="60" t="str">
        <f>VLOOKUP(A37,'Ranking Sheet '!$A$14:$F$90,2,0)</f>
        <v>MCN</v>
      </c>
      <c r="C37" s="61" t="str">
        <f>VLOOKUP(A37,'Ranking Sheet '!$A$14:$F$90,3,0)</f>
        <v>McNary Top Spill Weir (TSW) Permanence</v>
      </c>
      <c r="D37" s="109">
        <f>VLOOKUP(A37,'Ranking Sheet '!$A$14:$I$43,7,0)</f>
        <v>0</v>
      </c>
      <c r="E37" s="62" t="e">
        <f t="shared" si="1"/>
        <v>#N/A</v>
      </c>
      <c r="F37" s="63">
        <f>VLOOKUP(A37,'Ranking Sheet '!$A$14:$V$43,21,0)</f>
        <v>0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">
      <c r="A38" s="69">
        <v>11</v>
      </c>
      <c r="B38" s="60" t="str">
        <f>VLOOKUP(A38,'Ranking Sheet '!$A$14:$F$90,2,0)</f>
        <v>JDA</v>
      </c>
      <c r="C38" s="61" t="str">
        <f>VLOOKUP(A38,'Ranking Sheet '!$A$14:$F$90,3,0)</f>
        <v>John Day Mitigation</v>
      </c>
      <c r="D38" s="109">
        <f>VLOOKUP(A38,'Ranking Sheet '!$A$14:$I$43,7,0)</f>
        <v>0</v>
      </c>
      <c r="E38" s="62" t="e">
        <f t="shared" si="1"/>
        <v>#N/A</v>
      </c>
      <c r="F38" s="63">
        <f>VLOOKUP(A38,'Ranking Sheet '!$A$14:$V$43,21,0)</f>
        <v>0</v>
      </c>
    </row>
    <row r="39" spans="1:15" x14ac:dyDescent="0.2">
      <c r="A39" s="69">
        <v>50</v>
      </c>
      <c r="B39" s="60" t="str">
        <f>VLOOKUP(A39,'Ranking Sheet '!$A$14:$F$90,2,0)</f>
        <v>LGO</v>
      </c>
      <c r="C39" s="61" t="str">
        <f>VLOOKUP(A39,'Ranking Sheet '!$A$14:$F$90,3,0)</f>
        <v>Little Goose Adult Ladder PIT Feasibility</v>
      </c>
      <c r="D39" s="109">
        <f>VLOOKUP(A39,'Ranking Sheet '!$A$14:$I$43,7,0)</f>
        <v>0</v>
      </c>
      <c r="E39" s="62" t="e">
        <f t="shared" si="1"/>
        <v>#N/A</v>
      </c>
      <c r="F39" s="63">
        <f>VLOOKUP(A39,'Ranking Sheet '!$A$14:$V$43,21,0)</f>
        <v>1</v>
      </c>
    </row>
    <row r="40" spans="1:15" x14ac:dyDescent="0.2">
      <c r="A40" s="69">
        <v>51</v>
      </c>
      <c r="B40" s="60" t="str">
        <f>VLOOKUP(A40,'Ranking Sheet '!$A$14:$F$90,2,0)</f>
        <v>MCN</v>
      </c>
      <c r="C40" s="61" t="str">
        <f>VLOOKUP(A40,'Ranking Sheet '!$A$14:$F$90,3,0)</f>
        <v>McNary Steelhead Overshoot</v>
      </c>
      <c r="D40" s="109">
        <f>VLOOKUP(A40,'Ranking Sheet '!$A$14:$I$43,7,0)</f>
        <v>0</v>
      </c>
      <c r="E40" s="62" t="e">
        <f t="shared" si="1"/>
        <v>#N/A</v>
      </c>
      <c r="F40" s="63">
        <f>VLOOKUP(A40,'Ranking Sheet '!$A$14:$V$43,21,0)</f>
        <v>4</v>
      </c>
    </row>
    <row r="41" spans="1:15" ht="25.5" x14ac:dyDescent="0.2">
      <c r="A41" s="69">
        <v>52</v>
      </c>
      <c r="B41" s="60" t="str">
        <f>VLOOKUP(A41,'Ranking Sheet '!$A$14:$F$90,2,0)</f>
        <v>LGR</v>
      </c>
      <c r="C41" s="61" t="str">
        <f>VLOOKUP(A41,'Ranking Sheet '!$A$14:$F$90,3,0)</f>
        <v>Lower Granite and Little Goose Deep Spill vs. RSW summer subyearlings</v>
      </c>
      <c r="D41" s="109">
        <f>VLOOKUP(A41,'Ranking Sheet '!$A$14:$I$43,7,0)</f>
        <v>0</v>
      </c>
      <c r="E41" s="62" t="e">
        <f t="shared" si="1"/>
        <v>#N/A</v>
      </c>
      <c r="F41" s="63" t="str">
        <f>VLOOKUP(A41,'Ranking Sheet '!$A$14:$V$43,21,0)</f>
        <v>D</v>
      </c>
    </row>
  </sheetData>
  <sortState xmlns:xlrd2="http://schemas.microsoft.com/office/spreadsheetml/2017/richdata2"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Royer, Ida</cp:lastModifiedBy>
  <cp:lastPrinted>2019-12-18T20:08:09Z</cp:lastPrinted>
  <dcterms:created xsi:type="dcterms:W3CDTF">2010-12-09T16:31:56Z</dcterms:created>
  <dcterms:modified xsi:type="dcterms:W3CDTF">2021-04-14T21:20:20Z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